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Tilastot/Hankelista/2025/RAKENTEILLA/"/>
    </mc:Choice>
  </mc:AlternateContent>
  <xr:revisionPtr revIDLastSave="77" documentId="8_{88334B4C-62E3-4D13-95C3-EA0653D7CDF7}" xr6:coauthVersionLast="47" xr6:coauthVersionMax="47" xr10:uidLastSave="{C887C5B3-4541-496D-91DD-C8D522572702}"/>
  <bookViews>
    <workbookView xWindow="-110" yWindow="-110" windowWidth="19420" windowHeight="10300" xr2:uid="{00000000-000D-0000-FFFF-FFFF00000000}"/>
  </bookViews>
  <sheets>
    <sheet name="2.4.2025" sheetId="2" r:id="rId1"/>
    <sheet name="Vuosittain" sheetId="4" r:id="rId2"/>
    <sheet name="Maakunnittain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" l="1"/>
  <c r="K13" i="3"/>
  <c r="L8" i="3"/>
  <c r="K8" i="3"/>
  <c r="D20" i="3"/>
  <c r="C20" i="3"/>
  <c r="E8" i="3"/>
  <c r="B8" i="3"/>
  <c r="C8" i="3"/>
  <c r="D8" i="3"/>
  <c r="A8" i="3"/>
  <c r="E11" i="3"/>
  <c r="B11" i="3"/>
  <c r="C11" i="3"/>
  <c r="D11" i="3"/>
  <c r="A11" i="3"/>
  <c r="C16" i="4"/>
  <c r="B16" i="4"/>
  <c r="C15" i="4"/>
  <c r="B15" i="4"/>
  <c r="D137" i="4"/>
  <c r="C137" i="4"/>
  <c r="B137" i="4"/>
  <c r="A137" i="4"/>
  <c r="D135" i="4"/>
  <c r="C135" i="4"/>
  <c r="B135" i="4"/>
  <c r="A135" i="4"/>
  <c r="D114" i="4" l="1"/>
  <c r="D115" i="4"/>
  <c r="D116" i="4"/>
  <c r="D117" i="4"/>
  <c r="D118" i="4"/>
  <c r="D119" i="4"/>
  <c r="D120" i="4"/>
  <c r="C115" i="4"/>
  <c r="C117" i="4"/>
  <c r="C118" i="4"/>
  <c r="C119" i="4"/>
  <c r="C120" i="4"/>
  <c r="B114" i="4"/>
  <c r="B115" i="4"/>
  <c r="B116" i="4"/>
  <c r="B117" i="4"/>
  <c r="B118" i="4"/>
  <c r="B119" i="4"/>
  <c r="A114" i="4"/>
  <c r="A115" i="4"/>
  <c r="A116" i="4"/>
  <c r="A117" i="4"/>
  <c r="A118" i="4"/>
  <c r="A119" i="4"/>
  <c r="A120" i="4"/>
  <c r="D20" i="2"/>
  <c r="E13" i="3" l="1"/>
  <c r="C13" i="3"/>
  <c r="B13" i="3"/>
  <c r="A13" i="3"/>
  <c r="D130" i="4"/>
  <c r="B130" i="4"/>
  <c r="A130" i="4"/>
  <c r="E18" i="2"/>
  <c r="D13" i="3" s="1"/>
  <c r="C130" i="4" l="1"/>
  <c r="D107" i="4"/>
  <c r="D108" i="4"/>
  <c r="D109" i="4"/>
  <c r="D110" i="4"/>
  <c r="D111" i="4"/>
  <c r="D112" i="4"/>
  <c r="D113" i="4"/>
  <c r="D106" i="4"/>
  <c r="C108" i="4"/>
  <c r="C109" i="4"/>
  <c r="C113" i="4"/>
  <c r="B107" i="4"/>
  <c r="B108" i="4"/>
  <c r="B109" i="4"/>
  <c r="B111" i="4"/>
  <c r="B112" i="4"/>
  <c r="B113" i="4"/>
  <c r="B106" i="4"/>
  <c r="A107" i="4"/>
  <c r="A108" i="4"/>
  <c r="A109" i="4"/>
  <c r="A110" i="4"/>
  <c r="A111" i="4"/>
  <c r="A112" i="4"/>
  <c r="A113" i="4"/>
  <c r="A106" i="4"/>
  <c r="D105" i="4"/>
  <c r="D125" i="4"/>
  <c r="D126" i="4"/>
  <c r="D127" i="4"/>
  <c r="D128" i="4"/>
  <c r="D129" i="4"/>
  <c r="C105" i="4"/>
  <c r="C125" i="4"/>
  <c r="C126" i="4"/>
  <c r="C127" i="4"/>
  <c r="C129" i="4"/>
  <c r="B105" i="4"/>
  <c r="B125" i="4"/>
  <c r="B126" i="4"/>
  <c r="B127" i="4"/>
  <c r="B128" i="4"/>
  <c r="B129" i="4"/>
  <c r="B120" i="4"/>
  <c r="A105" i="4"/>
  <c r="A125" i="4"/>
  <c r="A126" i="4"/>
  <c r="A127" i="4"/>
  <c r="A128" i="4"/>
  <c r="A129" i="4"/>
  <c r="E163" i="2"/>
  <c r="C114" i="4" s="1"/>
  <c r="E160" i="2"/>
  <c r="C111" i="4" s="1"/>
  <c r="D146" i="2" l="1"/>
  <c r="E127" i="2" l="1"/>
  <c r="L137" i="2"/>
  <c r="E137" i="2"/>
  <c r="D159" i="2"/>
  <c r="D171" i="2" s="1"/>
  <c r="D82" i="4"/>
  <c r="B110" i="4" l="1"/>
  <c r="B121" i="4" s="1"/>
  <c r="E159" i="2"/>
  <c r="B11" i="4" l="1"/>
  <c r="C110" i="4"/>
  <c r="E165" i="2"/>
  <c r="C116" i="4" s="1"/>
  <c r="E17" i="3" l="1"/>
  <c r="B17" i="3"/>
  <c r="C17" i="3"/>
  <c r="D17" i="3"/>
  <c r="A17" i="3"/>
  <c r="E138" i="2"/>
  <c r="E16" i="2"/>
  <c r="C128" i="4" s="1"/>
  <c r="E14" i="3" l="1"/>
  <c r="C14" i="3"/>
  <c r="D14" i="3"/>
  <c r="B14" i="3"/>
  <c r="A14" i="3"/>
  <c r="B100" i="4"/>
  <c r="A100" i="4"/>
  <c r="D131" i="4"/>
  <c r="C131" i="4"/>
  <c r="B131" i="4"/>
  <c r="A131" i="4"/>
  <c r="E15" i="3"/>
  <c r="E10" i="3"/>
  <c r="E9" i="3"/>
  <c r="E16" i="3"/>
  <c r="E12" i="3"/>
  <c r="D15" i="3"/>
  <c r="L10" i="3" s="1"/>
  <c r="D10" i="3"/>
  <c r="D9" i="3"/>
  <c r="D12" i="3"/>
  <c r="C15" i="3"/>
  <c r="K10" i="3" s="1"/>
  <c r="C10" i="3"/>
  <c r="C9" i="3"/>
  <c r="C16" i="3"/>
  <c r="K12" i="3" s="1"/>
  <c r="C12" i="3"/>
  <c r="B15" i="3"/>
  <c r="B10" i="3"/>
  <c r="B9" i="3"/>
  <c r="B16" i="3"/>
  <c r="B12" i="3"/>
  <c r="A15" i="3"/>
  <c r="A10" i="3"/>
  <c r="A9" i="3"/>
  <c r="A16" i="3"/>
  <c r="A12" i="3"/>
  <c r="D99" i="4"/>
  <c r="B99" i="4"/>
  <c r="A99" i="4"/>
  <c r="E143" i="2"/>
  <c r="E132" i="2"/>
  <c r="E135" i="2"/>
  <c r="E129" i="2"/>
  <c r="K11" i="3" l="1"/>
  <c r="L9" i="3"/>
  <c r="L11" i="3"/>
  <c r="K9" i="3"/>
  <c r="C99" i="4"/>
  <c r="E125" i="2"/>
  <c r="B83" i="4"/>
  <c r="A83" i="4"/>
  <c r="E126" i="2"/>
  <c r="K18" i="3" l="1"/>
  <c r="M11" i="3" s="1"/>
  <c r="D88" i="4"/>
  <c r="C88" i="4"/>
  <c r="B88" i="4"/>
  <c r="A88" i="4"/>
  <c r="D95" i="4"/>
  <c r="B95" i="4"/>
  <c r="A95" i="4"/>
  <c r="D124" i="4"/>
  <c r="B124" i="4"/>
  <c r="B132" i="4" s="1"/>
  <c r="A124" i="4"/>
  <c r="D85" i="4"/>
  <c r="D84" i="4"/>
  <c r="C84" i="4"/>
  <c r="C85" i="4"/>
  <c r="B85" i="4"/>
  <c r="B84" i="4"/>
  <c r="A85" i="4"/>
  <c r="A84" i="4"/>
  <c r="M12" i="3" l="1"/>
  <c r="M8" i="3"/>
  <c r="M10" i="3"/>
  <c r="M9" i="3"/>
  <c r="E111" i="2"/>
  <c r="D100" i="2"/>
  <c r="D96" i="4" l="1"/>
  <c r="D86" i="4"/>
  <c r="D91" i="4"/>
  <c r="D93" i="4"/>
  <c r="B96" i="4"/>
  <c r="C96" i="4"/>
  <c r="B86" i="4"/>
  <c r="C86" i="4"/>
  <c r="B91" i="4"/>
  <c r="C93" i="4"/>
  <c r="B93" i="4"/>
  <c r="A96" i="4"/>
  <c r="A86" i="4"/>
  <c r="A91" i="4"/>
  <c r="A93" i="4"/>
  <c r="E12" i="2"/>
  <c r="E156" i="2"/>
  <c r="C107" i="4" s="1"/>
  <c r="E155" i="2"/>
  <c r="D16" i="3" l="1"/>
  <c r="E20" i="2"/>
  <c r="C106" i="4"/>
  <c r="C124" i="4"/>
  <c r="C132" i="4" s="1"/>
  <c r="L12" i="3" l="1"/>
  <c r="E95" i="2"/>
  <c r="D98" i="4"/>
  <c r="C98" i="4"/>
  <c r="B98" i="4"/>
  <c r="A98" i="4"/>
  <c r="B73" i="4"/>
  <c r="A73" i="4"/>
  <c r="E76" i="2"/>
  <c r="E161" i="2"/>
  <c r="E171" i="2" s="1"/>
  <c r="C112" i="4" l="1"/>
  <c r="C100" i="4"/>
  <c r="L18" i="3"/>
  <c r="N12" i="3" s="1"/>
  <c r="C73" i="4"/>
  <c r="D62" i="2"/>
  <c r="D70" i="2" s="1"/>
  <c r="D111" i="2"/>
  <c r="D94" i="4"/>
  <c r="C94" i="4"/>
  <c r="B94" i="4"/>
  <c r="A94" i="4"/>
  <c r="D72" i="4"/>
  <c r="B72" i="4"/>
  <c r="E80" i="2"/>
  <c r="B62" i="4"/>
  <c r="A62" i="4"/>
  <c r="E75" i="2"/>
  <c r="D97" i="4"/>
  <c r="A97" i="4"/>
  <c r="D92" i="4"/>
  <c r="A92" i="4"/>
  <c r="E136" i="2"/>
  <c r="E141" i="2"/>
  <c r="C95" i="4" s="1"/>
  <c r="D90" i="4"/>
  <c r="A90" i="4"/>
  <c r="D87" i="4"/>
  <c r="B87" i="4"/>
  <c r="A87" i="4"/>
  <c r="E131" i="2"/>
  <c r="E134" i="2"/>
  <c r="C91" i="4" s="1"/>
  <c r="N10" i="3" l="1"/>
  <c r="N11" i="3"/>
  <c r="N9" i="3"/>
  <c r="C121" i="4"/>
  <c r="C11" i="4" s="1"/>
  <c r="E11" i="4" s="1"/>
  <c r="E146" i="2"/>
  <c r="C83" i="4"/>
  <c r="B92" i="4" a="1"/>
  <c r="B92" i="4" s="1"/>
  <c r="C14" i="4"/>
  <c r="E14" i="4" s="1"/>
  <c r="D119" i="2"/>
  <c r="B14" i="4"/>
  <c r="C72" i="4"/>
  <c r="C62" i="4"/>
  <c r="B97" i="4" a="1"/>
  <c r="B97" i="4" s="1"/>
  <c r="B90" i="4" a="1"/>
  <c r="B90" i="4" s="1"/>
  <c r="C87" i="4"/>
  <c r="D60" i="4" l="1"/>
  <c r="B60" i="4" a="1"/>
  <c r="B60" i="4" s="1"/>
  <c r="A60" i="4"/>
  <c r="D65" i="4"/>
  <c r="A65" i="4"/>
  <c r="E90" i="2"/>
  <c r="E96" i="2"/>
  <c r="D74" i="4"/>
  <c r="B74" i="4" a="1"/>
  <c r="B74" i="4" s="1"/>
  <c r="A74" i="4"/>
  <c r="D77" i="4"/>
  <c r="C77" i="4"/>
  <c r="B77" i="4"/>
  <c r="D71" i="4"/>
  <c r="C71" i="4"/>
  <c r="B71" i="4"/>
  <c r="A77" i="4"/>
  <c r="A71" i="4"/>
  <c r="C75" i="4"/>
  <c r="B75" i="4"/>
  <c r="A75" i="4"/>
  <c r="D67" i="4"/>
  <c r="C67" i="4"/>
  <c r="B67" i="4"/>
  <c r="A67" i="4"/>
  <c r="C55" i="4" l="1"/>
  <c r="B65" i="4" a="1"/>
  <c r="B65" i="4" s="1"/>
  <c r="C89" i="4"/>
  <c r="B89" i="4"/>
  <c r="A76" i="4"/>
  <c r="A89" i="4"/>
  <c r="C70" i="4"/>
  <c r="B70" i="4"/>
  <c r="A70" i="4"/>
  <c r="A69" i="4"/>
  <c r="C63" i="4"/>
  <c r="C64" i="4"/>
  <c r="E77" i="2"/>
  <c r="E78" i="2"/>
  <c r="C145" i="4"/>
  <c r="B145" i="4"/>
  <c r="A145" i="4"/>
  <c r="C144" i="4"/>
  <c r="B144" i="4"/>
  <c r="A144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6" i="4"/>
  <c r="C6" i="4" s="1"/>
  <c r="E6" i="4" s="1"/>
  <c r="B26" i="4"/>
  <c r="K6" i="4" s="1"/>
  <c r="E45" i="2"/>
  <c r="D45" i="2"/>
  <c r="E40" i="2"/>
  <c r="D40" i="2"/>
  <c r="B146" i="4" l="1"/>
  <c r="D47" i="2"/>
  <c r="B6" i="4"/>
  <c r="L6" i="4"/>
  <c r="C146" i="4"/>
  <c r="E47" i="2"/>
  <c r="C35" i="4"/>
  <c r="B35" i="4"/>
  <c r="B7" i="4" l="1"/>
  <c r="K7" i="4" s="1"/>
  <c r="C7" i="4"/>
  <c r="L7" i="4" l="1"/>
  <c r="E7" i="4"/>
  <c r="N17" i="3" l="1"/>
  <c r="M17" i="3"/>
  <c r="M15" i="3" l="1"/>
  <c r="M16" i="3"/>
  <c r="N14" i="3"/>
  <c r="N16" i="3"/>
  <c r="N13" i="3"/>
  <c r="N15" i="3"/>
  <c r="N8" i="3"/>
  <c r="N18" i="3" l="1"/>
  <c r="C68" i="4"/>
  <c r="C69" i="4"/>
  <c r="B68" i="4"/>
  <c r="B69" i="4"/>
  <c r="A68" i="4"/>
  <c r="A82" i="4"/>
  <c r="C81" i="4" l="1"/>
  <c r="B81" i="4"/>
  <c r="A81" i="4"/>
  <c r="C152" i="4"/>
  <c r="C153" i="4"/>
  <c r="C154" i="4"/>
  <c r="C151" i="4"/>
  <c r="B152" i="4"/>
  <c r="B153" i="4"/>
  <c r="B154" i="4"/>
  <c r="B151" i="4"/>
  <c r="A152" i="4"/>
  <c r="A153" i="4"/>
  <c r="A154" i="4"/>
  <c r="A151" i="4"/>
  <c r="C148" i="4"/>
  <c r="B148" i="4"/>
  <c r="A148" i="4"/>
  <c r="A54" i="4"/>
  <c r="A57" i="4"/>
  <c r="A66" i="4"/>
  <c r="A61" i="4"/>
  <c r="A41" i="4"/>
  <c r="A55" i="4"/>
  <c r="A42" i="4"/>
  <c r="A43" i="4"/>
  <c r="A58" i="4"/>
  <c r="A53" i="4"/>
  <c r="A59" i="4"/>
  <c r="A45" i="4"/>
  <c r="A46" i="4"/>
  <c r="A47" i="4"/>
  <c r="A56" i="4"/>
  <c r="A160" i="4"/>
  <c r="A48" i="4"/>
  <c r="A39" i="4"/>
  <c r="C44" i="4"/>
  <c r="B44" i="4"/>
  <c r="B40" i="4"/>
  <c r="A44" i="4"/>
  <c r="A40" i="4"/>
  <c r="C76" i="4"/>
  <c r="B76" i="4"/>
  <c r="C54" i="4"/>
  <c r="C57" i="4"/>
  <c r="C66" i="4"/>
  <c r="C82" i="4"/>
  <c r="B54" i="4"/>
  <c r="B57" i="4"/>
  <c r="B66" i="4"/>
  <c r="B82" i="4"/>
  <c r="C61" i="4"/>
  <c r="B61" i="4"/>
  <c r="B41" i="4"/>
  <c r="C41" i="4"/>
  <c r="B55" i="4"/>
  <c r="B42" i="4"/>
  <c r="B43" i="4"/>
  <c r="B58" i="4"/>
  <c r="C58" i="4"/>
  <c r="B53" i="4"/>
  <c r="B59" i="4"/>
  <c r="C59" i="4"/>
  <c r="B45" i="4"/>
  <c r="C45" i="4"/>
  <c r="B46" i="4"/>
  <c r="C46" i="4"/>
  <c r="B47" i="4"/>
  <c r="C47" i="4"/>
  <c r="B56" i="4"/>
  <c r="C56" i="4"/>
  <c r="B160" i="4"/>
  <c r="C160" i="4"/>
  <c r="B48" i="4"/>
  <c r="B39" i="4"/>
  <c r="E53" i="2"/>
  <c r="E60" i="2"/>
  <c r="C48" i="4" s="1"/>
  <c r="E98" i="2"/>
  <c r="E100" i="2" s="1"/>
  <c r="E119" i="2" s="1"/>
  <c r="E56" i="2"/>
  <c r="E55" i="2"/>
  <c r="E52" i="2"/>
  <c r="B101" i="4" l="1"/>
  <c r="B10" i="4" s="1"/>
  <c r="C101" i="4"/>
  <c r="C10" i="4" s="1"/>
  <c r="C155" i="4"/>
  <c r="B78" i="4"/>
  <c r="E62" i="2"/>
  <c r="E70" i="2" s="1"/>
  <c r="B49" i="4"/>
  <c r="C42" i="4"/>
  <c r="C40" i="4"/>
  <c r="C39" i="4"/>
  <c r="C149" i="4"/>
  <c r="C43" i="4"/>
  <c r="C53" i="4"/>
  <c r="C78" i="4" s="1"/>
  <c r="B155" i="4"/>
  <c r="B149" i="4"/>
  <c r="E10" i="4" l="1"/>
  <c r="B8" i="4"/>
  <c r="K8" i="4" s="1"/>
  <c r="C9" i="4"/>
  <c r="E9" i="4" s="1"/>
  <c r="B9" i="4"/>
  <c r="C49" i="4"/>
  <c r="K9" i="4" l="1"/>
  <c r="K10" i="4" s="1"/>
  <c r="K11" i="4" s="1"/>
  <c r="C8" i="4"/>
  <c r="M13" i="3"/>
  <c r="M14" i="3"/>
  <c r="L8" i="4" l="1"/>
  <c r="M18" i="3"/>
  <c r="L9" i="4" l="1"/>
  <c r="L10" i="4" s="1"/>
  <c r="L1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<sst xmlns="http://schemas.openxmlformats.org/spreadsheetml/2006/main" count="763" uniqueCount="412">
  <si>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</si>
  <si>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</si>
  <si>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</si>
  <si>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</si>
  <si>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</si>
  <si>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</si>
  <si>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</si>
  <si>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</si>
  <si>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</si>
  <si>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</si>
  <si>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</si>
  <si>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</si>
  <si>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</si>
  <si>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</si>
  <si>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</si>
  <si>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</si>
  <si>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</si>
  <si>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</si>
  <si>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</si>
  <si>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</si>
  <si>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</si>
  <si>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</si>
  <si>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</si>
  <si>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</si>
  <si>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</si>
  <si>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</si>
  <si>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</si>
  <si>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</si>
  <si>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</si>
  <si>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</si>
  <si>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</si>
  <si>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</si>
  <si>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</si>
  <si>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</si>
  <si>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</si>
  <si>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</si>
  <si>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</si>
  <si>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</si>
  <si>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</si>
  <si>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</si>
  <si>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</si>
  <si>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</si>
  <si>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</si>
  <si>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</si>
  <si>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</si>
  <si>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</si>
  <si>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</si>
  <si>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</si>
  <si>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</si>
  <si>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</si>
  <si>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</si>
  <si>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</si>
  <si>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</si>
  <si>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</si>
  <si>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</si>
  <si>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</si>
  <si>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</si>
  <si>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</si>
  <si>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</si>
  <si>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</si>
  <si>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</si>
  <si>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</si>
  <si>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</si>
  <si>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</si>
  <si>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</si>
  <si>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</si>
  <si>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</si>
  <si>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</si>
  <si>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</si>
  <si>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</si>
  <si>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</si>
  <si>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</si>
  <si>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</si>
  <si>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</si>
  <si>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</si>
  <si>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</si>
  <si>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</si>
  <si>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</si>
  <si>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</si>
  <si>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</si>
  <si>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</si>
  <si>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</si>
  <si>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</si>
  <si>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</si>
  <si>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</si>
  <si>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</si>
  <si>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</si>
  <si>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</si>
  <si>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</si>
  <si>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</si>
  <si>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</si>
  <si>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</si>
  <si>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</si>
  <si>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</si>
  <si>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</si>
  <si>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</si>
  <si>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</si>
  <si>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</si>
  <si>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</si>
  <si>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</si>
  <si>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</si>
  <si>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</si>
  <si>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</si>
  <si>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</si>
  <si>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</si>
  <si>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</si>
  <si>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</si>
  <si>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</si>
  <si>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</si>
  <si>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</si>
  <si>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</si>
  <si>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</si>
  <si>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</si>
  <si>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</si>
  <si>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</si>
  <si>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</si>
  <si>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</si>
  <si>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</si>
  <si>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</si>
  <si>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</si>
  <si>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</si>
  <si>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</si>
  <si>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</si>
  <si>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</si>
  <si>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</si>
  <si>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</si>
  <si>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</si>
  <si>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</si>
  <si>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</si>
  <si>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</si>
  <si>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</si>
  <si>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</si>
  <si>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</si>
  <si>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</si>
  <si>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</si>
  <si>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</si>
  <si>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</si>
  <si>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</si>
  <si>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</si>
  <si>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</si>
  <si>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</si>
  <si>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</si>
  <si>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</si>
  <si>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</si>
  <si>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</si>
  <si>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</si>
  <si>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</si>
  <si>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</si>
  <si>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</si>
  <si>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</si>
  <si>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</si>
  <si>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</si>
  <si>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</si>
  <si>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</si>
  <si>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</si>
  <si>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</si>
  <si>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</si>
  <si>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</si>
  <si>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</si>
  <si>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</si>
  <si>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</si>
  <si>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</si>
  <si>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</si>
  <si>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</si>
  <si>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</si>
  <si>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</si>
  <si>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</si>
  <si>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</si>
  <si>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</si>
  <si>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</si>
  <si>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</si>
  <si>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</si>
  <si>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</si>
  <si>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</si>
  <si>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</si>
  <si>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</si>
  <si>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</si>
  <si>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</si>
  <si>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</si>
  <si>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</si>
  <si>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</si>
  <si>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</si>
  <si>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</si>
  <si>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</si>
  <si>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</si>
  <si>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</si>
  <si>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</si>
  <si>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</si>
  <si>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</si>
  <si>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</si>
  <si>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</si>
  <si>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</si>
  <si>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</si>
  <si>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</si>
  <si>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</si>
  <si>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</si>
  <si>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</si>
  <si>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</si>
  <si>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</si>
  <si>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</si>
  <si>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</si>
  <si>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</si>
  <si>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</si>
  <si>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</si>
  <si>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</si>
  <si>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</si>
  <si>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</si>
  <si>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</si>
  <si>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</si>
  <si>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</si>
  <si>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</si>
  <si>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</si>
  <si>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</si>
  <si>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</si>
  <si>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</si>
  <si>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</si>
  <si>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</si>
  <si>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</si>
  <si>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</si>
  <si>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</si>
  <si>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</si>
  <si>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</si>
  <si>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</si>
  <si>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</si>
  <si>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</si>
  <si>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</si>
  <si>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</si>
  <si>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</si>
  <si>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</si>
  <si>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</si>
  <si>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</si>
  <si>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</si>
  <si>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</si>
  <si>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</si>
  <si>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</si>
  <si>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</si>
  <si>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</si>
  <si>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</si>
  <si>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</si>
  <si>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</si>
  <si>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</si>
  <si>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</si>
  <si>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</si>
  <si>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</si>
  <si>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</si>
  <si>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</si>
  <si>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</si>
  <si>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</si>
  <si>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</si>
  <si>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</si>
  <si>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</si>
  <si>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</si>
  <si>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</si>
  <si>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</si>
  <si>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</si>
  <si>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</si>
  <si>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</si>
  <si>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</si>
  <si>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</si>
  <si>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</si>
  <si>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</si>
  <si>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</si>
  <si>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</si>
  <si>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</si>
  <si>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</si>
  <si>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</si>
  <si>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</si>
  <si>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</si>
  <si>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</si>
  <si>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</si>
  <si>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</si>
  <si>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</si>
  <si>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</si>
  <si>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</si>
  <si>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</si>
  <si>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</si>
  <si>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</si>
  <si>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</si>
  <si>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</si>
  <si>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</si>
  <si>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</si>
  <si>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</si>
  <si>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</si>
  <si>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</si>
  <si>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</si>
  <si>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</si>
  <si>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</si>
  <si>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</si>
  <si>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</si>
  <si>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</si>
  <si>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</si>
  <si>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</si>
  <si>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</si>
  <si>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</si>
  <si>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</si>
  <si>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</si>
  <si>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</si>
  <si>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</si>
  <si>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</si>
  <si>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</si>
  <si>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</si>
  <si>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</si>
  <si>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</si>
  <si>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</si>
  <si>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</si>
  <si>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</si>
  <si>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</si>
  <si>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</si>
  <si>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</si>
  <si>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</si>
  <si>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</si>
  <si>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</si>
  <si>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</si>
  <si>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</si>
  <si>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</si>
  <si>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</si>
  <si>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</si>
  <si>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</si>
  <si>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</si>
  <si>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</si>
  <si>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</si>
  <si>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</si>
  <si>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</si>
  <si>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</si>
  <si>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</si>
  <si>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</si>
  <si>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</si>
  <si>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</si>
  <si>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</si>
  <si>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</si>
  <si>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</si>
  <si>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</si>
  <si>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</si>
  <si>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</si>
  <si>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</si>
  <si>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</si>
  <si>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</si>
  <si>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</si>
  <si>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</si>
  <si>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</si>
  <si>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</si>
  <si>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</si>
  <si>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</si>
  <si>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</si>
  <si>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</si>
  <si>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</si>
  <si>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</si>
  <si>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</si>
  <si>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</si>
  <si>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</si>
  <si>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</si>
  <si>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</si>
  <si>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</si>
  <si>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</si>
  <si>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</si>
  <si>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</si>
  <si>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</si>
  <si>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</si>
  <si>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</si>
  <si>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</si>
  <si>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</si>
  <si>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</si>
  <si>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</si>
  <si>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</si>
  <si>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</si>
  <si>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</si>
  <si>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</si>
  <si>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</si>
  <si>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</si>
  <si>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</si>
  <si>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</si>
  <si>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</si>
  <si>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</si>
  <si>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</si>
  <si>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</si>
  <si>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</si>
  <si>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</si>
  <si>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</si>
  <si>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</si>
  <si>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</si>
  <si>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</si>
  <si>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</si>
  <si>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</si>
  <si>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</si>
  <si>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</si>
  <si>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</si>
  <si>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</si>
  <si>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</si>
  <si>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</si>
  <si>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</si>
  <si>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</si>
  <si>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</si>
  <si>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</si>
  <si>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2020 -2024 VALMISTUNEET TUULIVOIMAHANKKEET / PROJECTS THAT CAME ONLINE 2020-2023</t>
  </si>
  <si>
    <t>Valmistuneet markkinaehtoiset 2024 / Projects that did came online 2024</t>
  </si>
  <si>
    <t>Nordex N163/5.9</t>
  </si>
  <si>
    <t>Nadara</t>
  </si>
  <si>
    <t>Nordex N163/5.5 turbines of the Delta4000 series</t>
  </si>
  <si>
    <t>(2020 - 2024 rakennetut hankkeet listattu alempana / scroll down to see projects that came on-line between 2020 - 2024)</t>
  </si>
  <si>
    <t>Total in 2024</t>
  </si>
  <si>
    <t>Vestas V162-6.4 MW</t>
  </si>
  <si>
    <t>Siikajoki,  Karhukangas</t>
  </si>
  <si>
    <t>Siikajoki,   Navettakangas</t>
  </si>
  <si>
    <t>End of 2024/2024 lopussa</t>
  </si>
  <si>
    <t>Rakenteilla</t>
  </si>
  <si>
    <t xml:space="preserve">2.4.2025, tiedot perustuvat julkisiin lähteisiin + valmistuneista hankkeista  omistajilta saatuihin tietoihin </t>
  </si>
  <si>
    <t>Päivitetty / Updated on 2.4.2025</t>
  </si>
  <si>
    <t>2.4.2025 tilanne maakunnittain 2025 rakenteilla olevat hankkeet / Capacity by regions, projects coming on-line in 2025 -2027</t>
  </si>
  <si>
    <t>Isojoki &amp; Karijoki, Rajamäenkylän tuulipuisto</t>
  </si>
  <si>
    <t>https://www.ox2.com/fi/suomi/ajankohtaista/tiedotteet-ja-uutiset/ox2-on-tehnyt-suomen-kaikkien-aikojen-suurimman-uusiutuvan-energian-investointipaatoksen-tuulipuistojen-rakentaminen-alkaa-heti/</t>
  </si>
  <si>
    <t>Halsua, Honkakankaan tuulipuisto</t>
  </si>
  <si>
    <t xml:space="preserve">OX2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</si>
</sst>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1" fontId="3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0" xfId="1" applyFill="1"/>
    <xf numFmtId="1" fontId="0" fillId="0" borderId="0" xfId="0" applyNumberFormat="1"/>
    <xf numFmtId="0" fontId="1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4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4" borderId="0" xfId="0" applyNumberFormat="1" applyFill="1"/>
    <xf numFmtId="1" fontId="0" fillId="4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4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4" borderId="0" xfId="0" applyNumberFormat="1" applyFont="1" applyFill="1" applyAlignment="1">
      <alignment horizontal="center"/>
    </xf>
    <xf numFmtId="0" fontId="1" fillId="4" borderId="0" xfId="0" applyFont="1" applyFill="1"/>
    <xf numFmtId="1" fontId="0" fillId="4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4" borderId="0" xfId="0" applyFont="1" applyFill="1"/>
    <xf numFmtId="1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4" borderId="0" xfId="0" applyNumberFormat="1" applyFill="1"/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Alignment="1">
      <alignment horizont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77" Type="http://schemas.openxmlformats.org/officeDocument/2006/relationships/hyperlink" Target="https://www.ox2.com/fi/suomi/ajankohtaista/tiedotteet-ja-uutiset/ox2-on-tehnyt-suomen-kaikkien-aikojen-suurimman-uusiutuvan-energian-investointipaatoksen-tuulipuistojen-rakentaminen-alkaa-heti/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hyperlink" Target="https://hyotytuuli.fi/suomen-hyotytuuli-investoi-toistaiseksi-suurimpaan-tuulipuistoonsa-siikajoelle/" TargetMode="External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71"/>
  <sheetViews>
    <sheetView tabSelected="1" workbookViewId="0">
      <selection activeCell="D29" sqref="D29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1" t="s">
        <v>405</v>
      </c>
      <c r="F1" s="16"/>
      <c r="G1" s="16"/>
      <c r="H1" s="16"/>
      <c r="I1" s="16"/>
      <c r="J1" s="16"/>
    </row>
    <row r="2" spans="1:13" x14ac:dyDescent="0.35">
      <c r="A2" s="25"/>
      <c r="B2" s="57"/>
      <c r="E2" s="55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398</v>
      </c>
      <c r="I3" s="1"/>
      <c r="K3" s="2"/>
    </row>
    <row r="4" spans="1:13" x14ac:dyDescent="0.35">
      <c r="B4" s="17"/>
      <c r="C4" s="17"/>
      <c r="D4" s="20"/>
      <c r="E4" s="19"/>
      <c r="I4" s="1"/>
      <c r="K4" s="2"/>
    </row>
    <row r="5" spans="1:13" x14ac:dyDescent="0.35">
      <c r="B5" s="17"/>
      <c r="C5" s="17"/>
      <c r="D5" s="58"/>
      <c r="E5" s="58"/>
      <c r="I5" s="1"/>
      <c r="K5" s="2"/>
    </row>
    <row r="6" spans="1:13" x14ac:dyDescent="0.35">
      <c r="B6" s="17"/>
      <c r="C6" s="17"/>
      <c r="D6" s="20"/>
      <c r="E6" s="19"/>
      <c r="I6" s="1"/>
      <c r="K6" s="2"/>
    </row>
    <row r="7" spans="1:13" x14ac:dyDescent="0.35">
      <c r="B7" s="30" t="s">
        <v>1</v>
      </c>
      <c r="C7" s="30"/>
      <c r="D7" s="14"/>
      <c r="E7" s="1"/>
      <c r="I7" s="1"/>
      <c r="K7" s="2"/>
    </row>
    <row r="8" spans="1:13" x14ac:dyDescent="0.35">
      <c r="B8" s="30" t="s">
        <v>2</v>
      </c>
      <c r="C8" s="30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1"/>
      <c r="C10" s="31"/>
      <c r="D10" s="32"/>
      <c r="E10" s="32"/>
      <c r="F10" s="31"/>
      <c r="G10" s="26"/>
      <c r="H10" s="17"/>
      <c r="I10" s="19"/>
    </row>
    <row r="11" spans="1:13" ht="15" customHeight="1" x14ac:dyDescent="0.35">
      <c r="B11" s="31"/>
      <c r="C11" s="31"/>
      <c r="D11" s="32"/>
      <c r="E11" s="32"/>
      <c r="F11" s="31"/>
      <c r="G11" s="26"/>
      <c r="H11" s="17"/>
      <c r="I11" s="19"/>
      <c r="J11" s="28"/>
    </row>
    <row r="12" spans="1:13" ht="15" customHeight="1" x14ac:dyDescent="0.35">
      <c r="B12" s="31" t="s">
        <v>85</v>
      </c>
      <c r="C12" s="31" t="s">
        <v>44</v>
      </c>
      <c r="D12" s="32">
        <v>13</v>
      </c>
      <c r="E12" s="32">
        <f>D12*6.2</f>
        <v>80.600000000000009</v>
      </c>
      <c r="F12" s="31" t="s">
        <v>86</v>
      </c>
      <c r="G12" s="31" t="s">
        <v>87</v>
      </c>
      <c r="H12" s="17"/>
      <c r="I12" s="19">
        <v>2025</v>
      </c>
      <c r="J12" s="28" t="s">
        <v>88</v>
      </c>
    </row>
    <row r="13" spans="1:13" ht="15" customHeight="1" x14ac:dyDescent="0.35">
      <c r="A13" s="68">
        <v>45278</v>
      </c>
      <c r="B13" s="31" t="s">
        <v>58</v>
      </c>
      <c r="C13" s="31" t="s">
        <v>36</v>
      </c>
      <c r="D13" s="32">
        <v>30</v>
      </c>
      <c r="E13" s="32">
        <v>186</v>
      </c>
      <c r="F13" s="31" t="s">
        <v>15</v>
      </c>
      <c r="G13" s="31"/>
      <c r="H13" s="17"/>
      <c r="I13" s="19">
        <v>2025</v>
      </c>
      <c r="J13" s="28" t="s">
        <v>371</v>
      </c>
    </row>
    <row r="14" spans="1:13" ht="15" customHeight="1" x14ac:dyDescent="0.35">
      <c r="B14" s="31" t="s">
        <v>99</v>
      </c>
      <c r="C14" s="31" t="s">
        <v>32</v>
      </c>
      <c r="D14" s="32">
        <v>16</v>
      </c>
      <c r="E14" s="32">
        <v>106</v>
      </c>
      <c r="F14" s="31" t="s">
        <v>100</v>
      </c>
      <c r="G14" s="31" t="s">
        <v>101</v>
      </c>
      <c r="H14" s="17"/>
      <c r="I14" s="19">
        <v>2025</v>
      </c>
      <c r="J14" s="28" t="s">
        <v>102</v>
      </c>
      <c r="K14" s="2"/>
    </row>
    <row r="15" spans="1:13" s="17" customFormat="1" ht="15" customHeight="1" x14ac:dyDescent="0.35">
      <c r="B15" s="31" t="s">
        <v>59</v>
      </c>
      <c r="C15" s="31" t="s">
        <v>60</v>
      </c>
      <c r="D15" s="32">
        <v>69</v>
      </c>
      <c r="E15" s="32">
        <v>455.4</v>
      </c>
      <c r="F15" s="31" t="s">
        <v>61</v>
      </c>
      <c r="G15" s="31" t="s">
        <v>62</v>
      </c>
      <c r="H15" s="17" t="s">
        <v>63</v>
      </c>
      <c r="I15" s="19">
        <v>2025</v>
      </c>
      <c r="J15" s="28" t="s">
        <v>64</v>
      </c>
    </row>
    <row r="16" spans="1:13" s="26" customFormat="1" ht="15" customHeight="1" x14ac:dyDescent="0.35">
      <c r="B16" s="31" t="s">
        <v>77</v>
      </c>
      <c r="C16" s="31" t="s">
        <v>78</v>
      </c>
      <c r="D16" s="32">
        <v>22</v>
      </c>
      <c r="E16" s="32">
        <f>22*6.6</f>
        <v>145.19999999999999</v>
      </c>
      <c r="F16" s="31" t="s">
        <v>79</v>
      </c>
      <c r="G16" s="26" t="s">
        <v>363</v>
      </c>
      <c r="H16" s="31" t="s">
        <v>80</v>
      </c>
      <c r="I16" s="32">
        <v>2025</v>
      </c>
      <c r="J16" s="50" t="s">
        <v>81</v>
      </c>
    </row>
    <row r="17" spans="1:12" ht="15" customHeight="1" x14ac:dyDescent="0.35">
      <c r="A17" s="68">
        <v>45260</v>
      </c>
      <c r="B17" s="31" t="s">
        <v>366</v>
      </c>
      <c r="C17" s="31" t="s">
        <v>44</v>
      </c>
      <c r="D17" s="32">
        <v>6</v>
      </c>
      <c r="E17" s="32">
        <v>38.4</v>
      </c>
      <c r="F17" s="31" t="s">
        <v>367</v>
      </c>
      <c r="G17" s="31"/>
      <c r="H17" s="17" t="s">
        <v>368</v>
      </c>
      <c r="I17" s="19">
        <v>2025</v>
      </c>
      <c r="J17" s="28" t="s">
        <v>369</v>
      </c>
    </row>
    <row r="18" spans="1:12" s="17" customFormat="1" ht="15" customHeight="1" x14ac:dyDescent="0.35">
      <c r="A18" s="71">
        <v>45358</v>
      </c>
      <c r="B18" s="31" t="s">
        <v>392</v>
      </c>
      <c r="C18" s="31" t="s">
        <v>32</v>
      </c>
      <c r="D18" s="32">
        <v>14</v>
      </c>
      <c r="E18" s="32">
        <f>14*6.6</f>
        <v>92.399999999999991</v>
      </c>
      <c r="F18" s="31" t="s">
        <v>391</v>
      </c>
      <c r="G18" s="31" t="s">
        <v>390</v>
      </c>
      <c r="I18" s="19">
        <v>2025</v>
      </c>
      <c r="J18" s="28" t="s">
        <v>388</v>
      </c>
      <c r="L18" s="28" t="s">
        <v>389</v>
      </c>
    </row>
    <row r="19" spans="1:12" ht="15" customHeight="1" x14ac:dyDescent="0.35">
      <c r="A19" s="68">
        <v>45216</v>
      </c>
      <c r="B19" s="31" t="s">
        <v>113</v>
      </c>
      <c r="C19" s="31" t="s">
        <v>32</v>
      </c>
      <c r="D19" s="32">
        <v>4</v>
      </c>
      <c r="E19" s="32">
        <v>25</v>
      </c>
      <c r="F19" s="31" t="s">
        <v>114</v>
      </c>
      <c r="G19" s="31"/>
      <c r="H19" s="17"/>
      <c r="I19" s="19">
        <v>2025</v>
      </c>
      <c r="J19" s="28" t="s">
        <v>115</v>
      </c>
      <c r="L19" s="2"/>
    </row>
    <row r="20" spans="1:12" ht="15" customHeight="1" x14ac:dyDescent="0.35">
      <c r="B20" s="31"/>
      <c r="C20" s="31"/>
      <c r="D20" s="66">
        <f>SUM(D12:D19)</f>
        <v>174</v>
      </c>
      <c r="E20" s="66">
        <f>SUM(E12:E19)</f>
        <v>1129</v>
      </c>
      <c r="F20" s="31"/>
      <c r="G20" s="31"/>
      <c r="H20" s="17"/>
      <c r="I20" s="19"/>
      <c r="J20" s="28"/>
      <c r="L20" s="2"/>
    </row>
    <row r="21" spans="1:12" ht="15" customHeight="1" x14ac:dyDescent="0.35">
      <c r="B21" s="31"/>
      <c r="C21" s="31"/>
      <c r="D21" s="32"/>
      <c r="E21" s="32"/>
      <c r="F21" s="31"/>
      <c r="G21" s="31"/>
      <c r="H21" s="17"/>
      <c r="I21" s="19"/>
      <c r="J21" s="28"/>
      <c r="L21" s="2"/>
    </row>
    <row r="22" spans="1:12" ht="15" customHeight="1" x14ac:dyDescent="0.35">
      <c r="B22" s="31"/>
      <c r="C22" s="31"/>
      <c r="D22" s="32"/>
      <c r="E22" s="32"/>
      <c r="F22" s="31"/>
      <c r="G22" s="31"/>
      <c r="H22" s="17"/>
      <c r="I22" s="19"/>
      <c r="J22" s="28"/>
      <c r="L22" s="2"/>
    </row>
    <row r="23" spans="1:12" ht="15" customHeight="1" x14ac:dyDescent="0.35">
      <c r="B23" s="31"/>
      <c r="C23" s="31"/>
      <c r="D23" s="32"/>
      <c r="E23" s="32"/>
      <c r="F23" s="31"/>
      <c r="G23" s="31"/>
      <c r="H23" s="17"/>
      <c r="I23" s="19"/>
      <c r="J23" s="28"/>
      <c r="L23" s="2"/>
    </row>
    <row r="24" spans="1:12" ht="15" customHeight="1" x14ac:dyDescent="0.35">
      <c r="A24" s="68">
        <v>45748</v>
      </c>
      <c r="B24" s="31" t="s">
        <v>410</v>
      </c>
      <c r="C24" s="31" t="s">
        <v>60</v>
      </c>
      <c r="D24" s="32">
        <v>16</v>
      </c>
      <c r="E24" s="32">
        <v>105</v>
      </c>
      <c r="F24" s="31" t="s">
        <v>411</v>
      </c>
      <c r="G24" s="31" t="s">
        <v>121</v>
      </c>
      <c r="H24" s="17" t="s">
        <v>126</v>
      </c>
      <c r="I24" s="19">
        <v>2027</v>
      </c>
      <c r="J24" s="28" t="s">
        <v>409</v>
      </c>
      <c r="L24" s="2"/>
    </row>
    <row r="25" spans="1:12" ht="15" customHeight="1" x14ac:dyDescent="0.35">
      <c r="A25" s="68">
        <v>45748</v>
      </c>
      <c r="B25" s="31" t="s">
        <v>408</v>
      </c>
      <c r="C25" s="31" t="s">
        <v>14</v>
      </c>
      <c r="D25" s="32">
        <v>54</v>
      </c>
      <c r="E25" s="32">
        <v>367</v>
      </c>
      <c r="F25" s="31" t="s">
        <v>257</v>
      </c>
      <c r="G25" s="31" t="s">
        <v>121</v>
      </c>
      <c r="H25" s="17" t="s">
        <v>126</v>
      </c>
      <c r="I25" s="19">
        <v>2028</v>
      </c>
      <c r="J25" s="28" t="s">
        <v>409</v>
      </c>
      <c r="L25" s="2"/>
    </row>
    <row r="26" spans="1:12" ht="15" customHeight="1" x14ac:dyDescent="0.35">
      <c r="B26" s="31"/>
      <c r="C26" s="31"/>
      <c r="D26" s="32"/>
      <c r="E26" s="32"/>
      <c r="F26" s="31"/>
      <c r="G26" s="31"/>
      <c r="H26" s="17"/>
      <c r="I26" s="19"/>
      <c r="J26" s="28"/>
      <c r="L26" s="2"/>
    </row>
    <row r="27" spans="1:12" ht="15" customHeight="1" x14ac:dyDescent="0.35">
      <c r="B27" s="31"/>
      <c r="C27" s="31"/>
      <c r="D27" s="32"/>
      <c r="E27" s="32"/>
      <c r="F27" s="31"/>
      <c r="G27" s="31"/>
      <c r="H27" s="17"/>
      <c r="I27" s="19"/>
      <c r="J27" s="28"/>
      <c r="L27" s="2"/>
    </row>
    <row r="28" spans="1:12" x14ac:dyDescent="0.35">
      <c r="B28" s="26"/>
      <c r="D28" s="1"/>
      <c r="E28" s="1"/>
      <c r="I28" s="1"/>
      <c r="J28" s="2"/>
    </row>
    <row r="29" spans="1:12" x14ac:dyDescent="0.35">
      <c r="B29" s="26"/>
      <c r="D29" s="1"/>
      <c r="E29" s="1"/>
      <c r="I29" s="1"/>
      <c r="J29" s="2"/>
    </row>
    <row r="31" spans="1:12" x14ac:dyDescent="0.35">
      <c r="B31" s="16" t="s">
        <v>393</v>
      </c>
      <c r="C31" s="16"/>
      <c r="D31" s="16"/>
      <c r="E31" s="16"/>
      <c r="F31" s="16"/>
    </row>
    <row r="34" spans="2:11" x14ac:dyDescent="0.35">
      <c r="B34" s="3" t="s">
        <v>117</v>
      </c>
      <c r="I34" s="1"/>
    </row>
    <row r="35" spans="2:11" x14ac:dyDescent="0.35">
      <c r="B35" t="s">
        <v>118</v>
      </c>
      <c r="C35" t="s">
        <v>119</v>
      </c>
      <c r="D35" s="1">
        <v>6</v>
      </c>
      <c r="E35" s="1">
        <v>27</v>
      </c>
      <c r="F35" t="s">
        <v>120</v>
      </c>
      <c r="G35" t="s">
        <v>121</v>
      </c>
      <c r="I35" s="1">
        <v>2020</v>
      </c>
      <c r="J35" t="s">
        <v>122</v>
      </c>
    </row>
    <row r="36" spans="2:11" x14ac:dyDescent="0.35">
      <c r="B36" t="s">
        <v>123</v>
      </c>
      <c r="C36" t="s">
        <v>32</v>
      </c>
      <c r="D36" s="1">
        <v>7</v>
      </c>
      <c r="E36" s="1">
        <v>30.1</v>
      </c>
      <c r="F36" t="s">
        <v>120</v>
      </c>
      <c r="G36" t="s">
        <v>121</v>
      </c>
      <c r="I36" s="1">
        <v>2020</v>
      </c>
      <c r="J36" s="2" t="s">
        <v>122</v>
      </c>
    </row>
    <row r="37" spans="2:11" x14ac:dyDescent="0.35">
      <c r="B37" t="s">
        <v>124</v>
      </c>
      <c r="C37" t="s">
        <v>32</v>
      </c>
      <c r="D37" s="1">
        <v>5</v>
      </c>
      <c r="E37" s="1">
        <v>23</v>
      </c>
      <c r="F37" t="s">
        <v>120</v>
      </c>
      <c r="G37" t="s">
        <v>121</v>
      </c>
      <c r="I37" s="1">
        <v>2020</v>
      </c>
      <c r="J37" t="s">
        <v>122</v>
      </c>
    </row>
    <row r="38" spans="2:11" x14ac:dyDescent="0.35">
      <c r="B38" t="s">
        <v>125</v>
      </c>
      <c r="C38" t="s">
        <v>36</v>
      </c>
      <c r="D38" s="1">
        <v>5</v>
      </c>
      <c r="E38" s="1">
        <v>21.5</v>
      </c>
      <c r="F38" t="s">
        <v>100</v>
      </c>
      <c r="G38" t="s">
        <v>38</v>
      </c>
      <c r="H38" t="s">
        <v>126</v>
      </c>
      <c r="I38" s="1">
        <v>2020</v>
      </c>
      <c r="J38" s="2" t="s">
        <v>127</v>
      </c>
    </row>
    <row r="39" spans="2:11" x14ac:dyDescent="0.35">
      <c r="B39" t="s">
        <v>128</v>
      </c>
      <c r="C39" t="s">
        <v>36</v>
      </c>
      <c r="D39" s="1">
        <v>19</v>
      </c>
      <c r="E39" s="1">
        <v>91</v>
      </c>
      <c r="F39" t="s">
        <v>129</v>
      </c>
      <c r="G39" t="s">
        <v>121</v>
      </c>
      <c r="I39" s="1">
        <v>2020</v>
      </c>
      <c r="J39" s="2" t="s">
        <v>130</v>
      </c>
    </row>
    <row r="40" spans="2:11" x14ac:dyDescent="0.35">
      <c r="C40" s="7" t="s">
        <v>116</v>
      </c>
      <c r="D40" s="12">
        <f>SUM(D35:D39)</f>
        <v>42</v>
      </c>
      <c r="E40" s="12">
        <f>SUM(E35:E39)</f>
        <v>192.6</v>
      </c>
      <c r="F40" s="8"/>
      <c r="G40" s="8"/>
    </row>
    <row r="42" spans="2:11" x14ac:dyDescent="0.35">
      <c r="B42" s="3" t="s">
        <v>131</v>
      </c>
    </row>
    <row r="43" spans="2:11" x14ac:dyDescent="0.35">
      <c r="B43" t="s">
        <v>132</v>
      </c>
      <c r="C43" t="s">
        <v>36</v>
      </c>
      <c r="D43" s="19">
        <v>4</v>
      </c>
      <c r="E43" s="35">
        <v>19.2</v>
      </c>
      <c r="F43" t="s">
        <v>133</v>
      </c>
      <c r="G43" s="1" t="s">
        <v>121</v>
      </c>
      <c r="I43" s="1">
        <v>2020</v>
      </c>
      <c r="J43" s="2" t="s">
        <v>134</v>
      </c>
    </row>
    <row r="44" spans="2:11" x14ac:dyDescent="0.35">
      <c r="B44" t="s">
        <v>135</v>
      </c>
      <c r="C44" t="s">
        <v>32</v>
      </c>
      <c r="D44" s="11">
        <v>21</v>
      </c>
      <c r="E44" s="1">
        <v>90.3</v>
      </c>
      <c r="F44" t="s">
        <v>136</v>
      </c>
      <c r="G44" t="s">
        <v>137</v>
      </c>
      <c r="H44" t="s">
        <v>138</v>
      </c>
      <c r="I44" s="1">
        <v>2020</v>
      </c>
      <c r="J44" s="2" t="s">
        <v>139</v>
      </c>
      <c r="K44" t="s">
        <v>140</v>
      </c>
    </row>
    <row r="45" spans="2:11" x14ac:dyDescent="0.35">
      <c r="C45" s="7" t="s">
        <v>141</v>
      </c>
      <c r="D45" s="8">
        <f>SUM(D43:D44)</f>
        <v>25</v>
      </c>
      <c r="E45" s="8">
        <f>SUM(E43:E44)</f>
        <v>109.5</v>
      </c>
      <c r="F45" s="7"/>
      <c r="G45" s="7"/>
    </row>
    <row r="47" spans="2:11" x14ac:dyDescent="0.35">
      <c r="C47" s="7" t="s">
        <v>142</v>
      </c>
      <c r="D47" s="12">
        <f>D40+D45</f>
        <v>67</v>
      </c>
      <c r="E47" s="12">
        <f>E40+E45</f>
        <v>302.10000000000002</v>
      </c>
    </row>
    <row r="49" spans="2:10" x14ac:dyDescent="0.35">
      <c r="B49" s="3" t="s">
        <v>143</v>
      </c>
      <c r="I49" s="1"/>
    </row>
    <row r="51" spans="2:10" x14ac:dyDescent="0.35">
      <c r="B51" t="s">
        <v>144</v>
      </c>
      <c r="C51" t="s">
        <v>14</v>
      </c>
      <c r="D51" s="1">
        <v>8</v>
      </c>
      <c r="E51" s="1">
        <v>33.6</v>
      </c>
      <c r="F51" t="s">
        <v>145</v>
      </c>
      <c r="G51" t="s">
        <v>146</v>
      </c>
      <c r="I51" s="1">
        <v>2021</v>
      </c>
      <c r="J51" s="2" t="s">
        <v>147</v>
      </c>
    </row>
    <row r="52" spans="2:10" x14ac:dyDescent="0.35">
      <c r="B52" t="s">
        <v>148</v>
      </c>
      <c r="C52" t="s">
        <v>14</v>
      </c>
      <c r="D52" s="1">
        <v>9</v>
      </c>
      <c r="E52" s="1">
        <f>D52*4.2</f>
        <v>37.800000000000004</v>
      </c>
      <c r="F52" t="s">
        <v>145</v>
      </c>
      <c r="G52" t="s">
        <v>146</v>
      </c>
      <c r="I52" s="1">
        <v>2021</v>
      </c>
      <c r="J52" s="2" t="s">
        <v>147</v>
      </c>
    </row>
    <row r="53" spans="2:10" x14ac:dyDescent="0.35">
      <c r="B53" t="s">
        <v>149</v>
      </c>
      <c r="C53" t="s">
        <v>19</v>
      </c>
      <c r="D53" s="1">
        <v>13</v>
      </c>
      <c r="E53" s="19">
        <f>4.2*D53</f>
        <v>54.6</v>
      </c>
      <c r="F53" t="s">
        <v>150</v>
      </c>
      <c r="G53" t="s">
        <v>151</v>
      </c>
      <c r="H53" t="s">
        <v>152</v>
      </c>
      <c r="I53" s="1">
        <v>2021</v>
      </c>
      <c r="J53" s="2" t="s">
        <v>153</v>
      </c>
    </row>
    <row r="54" spans="2:10" x14ac:dyDescent="0.35">
      <c r="B54" t="s">
        <v>154</v>
      </c>
      <c r="C54" t="s">
        <v>19</v>
      </c>
      <c r="D54" s="1">
        <v>28</v>
      </c>
      <c r="E54" s="1">
        <v>156.80000000000001</v>
      </c>
      <c r="F54" t="s">
        <v>150</v>
      </c>
      <c r="G54" t="s">
        <v>151</v>
      </c>
      <c r="H54" t="s">
        <v>152</v>
      </c>
      <c r="I54" s="1">
        <v>2021</v>
      </c>
      <c r="J54" s="2" t="s">
        <v>153</v>
      </c>
    </row>
    <row r="55" spans="2:10" x14ac:dyDescent="0.35">
      <c r="B55" t="s">
        <v>155</v>
      </c>
      <c r="C55" t="s">
        <v>32</v>
      </c>
      <c r="D55" s="1">
        <v>7</v>
      </c>
      <c r="E55" s="1">
        <f>7*4.3</f>
        <v>30.099999999999998</v>
      </c>
      <c r="F55" t="s">
        <v>156</v>
      </c>
      <c r="G55" t="s">
        <v>151</v>
      </c>
      <c r="H55" t="s">
        <v>157</v>
      </c>
      <c r="I55" s="1">
        <v>2021</v>
      </c>
      <c r="J55" s="2" t="s">
        <v>158</v>
      </c>
    </row>
    <row r="56" spans="2:10" x14ac:dyDescent="0.35">
      <c r="B56" t="s">
        <v>159</v>
      </c>
      <c r="C56" t="s">
        <v>32</v>
      </c>
      <c r="D56" s="1">
        <v>7</v>
      </c>
      <c r="E56" s="1">
        <f>7*4.3</f>
        <v>30.099999999999998</v>
      </c>
      <c r="F56" t="s">
        <v>156</v>
      </c>
      <c r="G56" t="s">
        <v>151</v>
      </c>
      <c r="H56" t="s">
        <v>157</v>
      </c>
      <c r="I56" s="1">
        <v>2021</v>
      </c>
      <c r="J56" s="2" t="s">
        <v>158</v>
      </c>
    </row>
    <row r="57" spans="2:10" x14ac:dyDescent="0.35">
      <c r="B57" t="s">
        <v>160</v>
      </c>
      <c r="C57" t="s">
        <v>28</v>
      </c>
      <c r="D57" s="1">
        <v>7</v>
      </c>
      <c r="E57" s="1">
        <v>29.4</v>
      </c>
      <c r="F57" t="s">
        <v>161</v>
      </c>
      <c r="G57" t="s">
        <v>162</v>
      </c>
      <c r="I57" s="1">
        <v>2021</v>
      </c>
      <c r="J57" s="2" t="s">
        <v>163</v>
      </c>
    </row>
    <row r="58" spans="2:10" x14ac:dyDescent="0.35">
      <c r="B58" t="s">
        <v>164</v>
      </c>
      <c r="C58" t="s">
        <v>36</v>
      </c>
      <c r="D58" s="1">
        <v>7</v>
      </c>
      <c r="E58" s="1">
        <v>29.4</v>
      </c>
      <c r="F58" t="s">
        <v>161</v>
      </c>
      <c r="G58" t="s">
        <v>162</v>
      </c>
      <c r="I58" s="1">
        <v>2021</v>
      </c>
      <c r="J58" s="2" t="s">
        <v>163</v>
      </c>
    </row>
    <row r="59" spans="2:10" x14ac:dyDescent="0.35">
      <c r="B59" t="s">
        <v>165</v>
      </c>
      <c r="C59" t="s">
        <v>36</v>
      </c>
      <c r="D59" s="1">
        <v>24</v>
      </c>
      <c r="E59" s="1">
        <v>100.8</v>
      </c>
      <c r="F59" t="s">
        <v>161</v>
      </c>
      <c r="G59" t="s">
        <v>162</v>
      </c>
      <c r="I59" s="1">
        <v>2021</v>
      </c>
      <c r="J59" s="2" t="s">
        <v>163</v>
      </c>
    </row>
    <row r="60" spans="2:10" x14ac:dyDescent="0.35">
      <c r="B60" s="17" t="s">
        <v>166</v>
      </c>
      <c r="C60" s="17" t="s">
        <v>167</v>
      </c>
      <c r="D60" s="19">
        <v>4</v>
      </c>
      <c r="E60" s="19">
        <f>3*4.2+4.5</f>
        <v>17.100000000000001</v>
      </c>
      <c r="F60" s="17" t="s">
        <v>168</v>
      </c>
      <c r="G60" s="17" t="s">
        <v>169</v>
      </c>
      <c r="H60" s="17"/>
      <c r="I60" s="19">
        <v>2021</v>
      </c>
      <c r="J60" s="2" t="s">
        <v>170</v>
      </c>
    </row>
    <row r="62" spans="2:10" x14ac:dyDescent="0.35">
      <c r="C62" s="7" t="s">
        <v>116</v>
      </c>
      <c r="D62" s="12">
        <f>SUM(D51:D61)</f>
        <v>114</v>
      </c>
      <c r="E62" s="12">
        <f>SUM(E51:E61)</f>
        <v>519.70000000000005</v>
      </c>
      <c r="F62" s="8"/>
      <c r="G62" s="8"/>
    </row>
    <row r="65" spans="2:11" x14ac:dyDescent="0.35">
      <c r="B65" s="3" t="s">
        <v>171</v>
      </c>
    </row>
    <row r="67" spans="2:11" x14ac:dyDescent="0.35">
      <c r="B67" t="s">
        <v>172</v>
      </c>
      <c r="C67" t="s">
        <v>173</v>
      </c>
      <c r="D67" s="8">
        <v>27</v>
      </c>
      <c r="E67" s="15">
        <v>151.19999999999999</v>
      </c>
      <c r="F67" t="s">
        <v>174</v>
      </c>
      <c r="G67" s="1" t="s">
        <v>175</v>
      </c>
      <c r="I67" s="1">
        <v>2021</v>
      </c>
      <c r="J67" s="2" t="s">
        <v>176</v>
      </c>
      <c r="K67" s="2" t="s">
        <v>177</v>
      </c>
    </row>
    <row r="70" spans="2:11" x14ac:dyDescent="0.35">
      <c r="C70" s="7" t="s">
        <v>178</v>
      </c>
      <c r="D70" s="12">
        <f>D62+D67</f>
        <v>141</v>
      </c>
      <c r="E70" s="12">
        <f>E62+E67</f>
        <v>670.90000000000009</v>
      </c>
    </row>
    <row r="73" spans="2:11" x14ac:dyDescent="0.35">
      <c r="B73" s="3" t="s">
        <v>179</v>
      </c>
      <c r="I73" s="1"/>
    </row>
    <row r="75" spans="2:11" ht="15" customHeight="1" x14ac:dyDescent="0.35">
      <c r="B75" s="31" t="s">
        <v>180</v>
      </c>
      <c r="C75" s="31" t="s">
        <v>28</v>
      </c>
      <c r="D75" s="32">
        <v>7</v>
      </c>
      <c r="E75" s="32">
        <f>D75*5.5</f>
        <v>38.5</v>
      </c>
      <c r="F75" s="31" t="s">
        <v>181</v>
      </c>
      <c r="G75" s="31" t="s">
        <v>182</v>
      </c>
      <c r="H75" s="17"/>
      <c r="I75" s="19">
        <v>2022</v>
      </c>
      <c r="J75" s="28" t="s">
        <v>183</v>
      </c>
    </row>
    <row r="76" spans="2:11" ht="15" customHeight="1" x14ac:dyDescent="0.35">
      <c r="B76" s="31" t="s">
        <v>184</v>
      </c>
      <c r="C76" s="31" t="s">
        <v>36</v>
      </c>
      <c r="D76" s="32">
        <v>7</v>
      </c>
      <c r="E76" s="32">
        <f>D76*5.7</f>
        <v>39.9</v>
      </c>
      <c r="F76" s="31" t="s">
        <v>100</v>
      </c>
      <c r="G76" s="31" t="s">
        <v>75</v>
      </c>
      <c r="H76" s="17"/>
      <c r="I76" s="19">
        <v>2022</v>
      </c>
      <c r="J76" s="28" t="s">
        <v>185</v>
      </c>
    </row>
    <row r="77" spans="2:11" s="17" customFormat="1" x14ac:dyDescent="0.35">
      <c r="B77" s="31" t="s">
        <v>186</v>
      </c>
      <c r="C77" s="31" t="s">
        <v>60</v>
      </c>
      <c r="D77" s="32">
        <v>8</v>
      </c>
      <c r="E77" s="32">
        <f>8*6</f>
        <v>48</v>
      </c>
      <c r="F77" s="31" t="s">
        <v>187</v>
      </c>
      <c r="G77" s="31"/>
      <c r="I77" s="19">
        <v>2022</v>
      </c>
      <c r="J77" s="28" t="s">
        <v>188</v>
      </c>
    </row>
    <row r="78" spans="2:11" s="17" customFormat="1" x14ac:dyDescent="0.35">
      <c r="B78" s="31" t="s">
        <v>189</v>
      </c>
      <c r="C78" s="31" t="s">
        <v>36</v>
      </c>
      <c r="D78" s="32">
        <v>7</v>
      </c>
      <c r="E78" s="32">
        <f>7*6</f>
        <v>42</v>
      </c>
      <c r="F78" s="31" t="s">
        <v>187</v>
      </c>
      <c r="G78" s="31"/>
      <c r="I78" s="19">
        <v>2022</v>
      </c>
      <c r="J78" s="28" t="s">
        <v>188</v>
      </c>
    </row>
    <row r="79" spans="2:11" x14ac:dyDescent="0.35">
      <c r="B79" s="26" t="s">
        <v>190</v>
      </c>
      <c r="C79" s="26" t="s">
        <v>32</v>
      </c>
      <c r="D79" s="27">
        <v>31</v>
      </c>
      <c r="E79" s="27">
        <v>192</v>
      </c>
      <c r="F79" s="26" t="s">
        <v>191</v>
      </c>
      <c r="G79" s="26" t="s">
        <v>192</v>
      </c>
      <c r="I79" s="1">
        <v>2022</v>
      </c>
      <c r="J79" s="2" t="s">
        <v>193</v>
      </c>
    </row>
    <row r="80" spans="2:11" ht="14.15" customHeight="1" x14ac:dyDescent="0.35">
      <c r="B80" s="26" t="s">
        <v>194</v>
      </c>
      <c r="C80" s="26" t="s">
        <v>195</v>
      </c>
      <c r="D80" s="27">
        <v>3</v>
      </c>
      <c r="E80" s="27">
        <f>3*4.2</f>
        <v>12.600000000000001</v>
      </c>
      <c r="F80" s="26" t="s">
        <v>196</v>
      </c>
      <c r="G80" s="26" t="s">
        <v>197</v>
      </c>
      <c r="H80" s="26"/>
      <c r="I80" s="1">
        <v>2022</v>
      </c>
      <c r="J80" s="2"/>
    </row>
    <row r="81" spans="2:11" s="17" customFormat="1" x14ac:dyDescent="0.35">
      <c r="B81" s="31" t="s">
        <v>198</v>
      </c>
      <c r="C81" s="31" t="s">
        <v>32</v>
      </c>
      <c r="D81" s="32">
        <v>17</v>
      </c>
      <c r="E81" s="32">
        <v>102</v>
      </c>
      <c r="F81" s="31" t="s">
        <v>199</v>
      </c>
      <c r="G81" s="31" t="s">
        <v>200</v>
      </c>
      <c r="I81" s="19">
        <v>2022</v>
      </c>
      <c r="J81" s="28" t="s">
        <v>201</v>
      </c>
    </row>
    <row r="82" spans="2:11" x14ac:dyDescent="0.35">
      <c r="B82" s="26" t="s">
        <v>202</v>
      </c>
      <c r="C82" s="26" t="s">
        <v>203</v>
      </c>
      <c r="D82" s="27">
        <v>69</v>
      </c>
      <c r="E82" s="27">
        <v>404</v>
      </c>
      <c r="F82" s="26" t="s">
        <v>204</v>
      </c>
      <c r="G82" s="26" t="s">
        <v>205</v>
      </c>
      <c r="H82" t="s">
        <v>206</v>
      </c>
      <c r="I82" s="1">
        <v>2022</v>
      </c>
      <c r="J82" s="2" t="s">
        <v>207</v>
      </c>
    </row>
    <row r="83" spans="2:11" ht="14.15" customHeight="1" x14ac:dyDescent="0.35">
      <c r="B83" s="26" t="s">
        <v>208</v>
      </c>
      <c r="C83" s="26" t="s">
        <v>32</v>
      </c>
      <c r="D83" s="27">
        <v>15</v>
      </c>
      <c r="E83" s="27">
        <v>82.5</v>
      </c>
      <c r="F83" s="26" t="s">
        <v>209</v>
      </c>
      <c r="G83" s="26" t="s">
        <v>210</v>
      </c>
      <c r="H83" s="26" t="s">
        <v>211</v>
      </c>
      <c r="I83" s="1">
        <v>2022</v>
      </c>
      <c r="J83" s="2" t="s">
        <v>212</v>
      </c>
    </row>
    <row r="84" spans="2:11" ht="14.15" customHeight="1" x14ac:dyDescent="0.35">
      <c r="B84" s="26" t="s">
        <v>213</v>
      </c>
      <c r="C84" s="26" t="s">
        <v>36</v>
      </c>
      <c r="D84" s="27">
        <v>21</v>
      </c>
      <c r="E84" s="27">
        <v>126</v>
      </c>
      <c r="F84" s="26" t="s">
        <v>214</v>
      </c>
      <c r="G84" s="26" t="s">
        <v>215</v>
      </c>
      <c r="H84" s="26" t="s">
        <v>216</v>
      </c>
      <c r="I84" s="1">
        <v>2022</v>
      </c>
      <c r="J84" s="2" t="s">
        <v>217</v>
      </c>
    </row>
    <row r="85" spans="2:11" ht="14.15" customHeight="1" x14ac:dyDescent="0.35">
      <c r="B85" s="26" t="s">
        <v>218</v>
      </c>
      <c r="C85" s="26" t="s">
        <v>36</v>
      </c>
      <c r="D85" s="27">
        <v>8</v>
      </c>
      <c r="E85" s="27">
        <v>44</v>
      </c>
      <c r="F85" s="26" t="s">
        <v>209</v>
      </c>
      <c r="G85" s="26" t="s">
        <v>182</v>
      </c>
      <c r="H85" s="26" t="s">
        <v>219</v>
      </c>
      <c r="I85" s="1">
        <v>2022</v>
      </c>
      <c r="J85" s="2" t="s">
        <v>220</v>
      </c>
      <c r="K85" t="s">
        <v>221</v>
      </c>
    </row>
    <row r="86" spans="2:11" ht="14.15" customHeight="1" x14ac:dyDescent="0.35">
      <c r="B86" s="26" t="s">
        <v>222</v>
      </c>
      <c r="C86" s="26" t="s">
        <v>14</v>
      </c>
      <c r="D86" s="27">
        <v>8</v>
      </c>
      <c r="E86" s="27">
        <v>44</v>
      </c>
      <c r="F86" s="26" t="s">
        <v>209</v>
      </c>
      <c r="G86" s="26" t="s">
        <v>182</v>
      </c>
      <c r="H86" s="26" t="s">
        <v>223</v>
      </c>
      <c r="I86" s="1">
        <v>2022</v>
      </c>
      <c r="J86" s="2" t="s">
        <v>220</v>
      </c>
      <c r="K86" s="2" t="s">
        <v>224</v>
      </c>
    </row>
    <row r="87" spans="2:11" ht="14.15" customHeight="1" x14ac:dyDescent="0.35">
      <c r="B87" s="26" t="s">
        <v>225</v>
      </c>
      <c r="C87" s="26" t="s">
        <v>173</v>
      </c>
      <c r="D87" s="27">
        <v>21</v>
      </c>
      <c r="E87" s="27">
        <v>126</v>
      </c>
      <c r="F87" s="26" t="s">
        <v>214</v>
      </c>
      <c r="G87" s="26" t="s">
        <v>215</v>
      </c>
      <c r="H87" s="26" t="s">
        <v>216</v>
      </c>
      <c r="I87" s="1">
        <v>2022</v>
      </c>
      <c r="J87" s="2" t="s">
        <v>217</v>
      </c>
    </row>
    <row r="88" spans="2:11" ht="14.15" customHeight="1" x14ac:dyDescent="0.35">
      <c r="B88" s="26" t="s">
        <v>226</v>
      </c>
      <c r="C88" t="s">
        <v>36</v>
      </c>
      <c r="D88" s="1">
        <v>33</v>
      </c>
      <c r="E88" s="1">
        <v>188.1</v>
      </c>
      <c r="F88" t="s">
        <v>74</v>
      </c>
      <c r="G88" t="s">
        <v>227</v>
      </c>
      <c r="H88" t="s">
        <v>228</v>
      </c>
      <c r="I88" s="1">
        <v>2022</v>
      </c>
      <c r="J88" s="2" t="s">
        <v>229</v>
      </c>
    </row>
    <row r="89" spans="2:11" s="17" customFormat="1" ht="14.15" customHeight="1" x14ac:dyDescent="0.35">
      <c r="B89" s="31" t="s">
        <v>230</v>
      </c>
      <c r="C89" s="17" t="s">
        <v>36</v>
      </c>
      <c r="D89" s="19">
        <v>16</v>
      </c>
      <c r="E89" s="19">
        <v>88</v>
      </c>
      <c r="F89" s="17" t="s">
        <v>231</v>
      </c>
      <c r="G89" s="17" t="s">
        <v>232</v>
      </c>
      <c r="H89" s="17" t="s">
        <v>233</v>
      </c>
      <c r="I89" s="19">
        <v>2022</v>
      </c>
      <c r="J89" s="28" t="s">
        <v>234</v>
      </c>
      <c r="K89" s="28" t="s">
        <v>235</v>
      </c>
    </row>
    <row r="90" spans="2:11" x14ac:dyDescent="0.35">
      <c r="B90" s="26" t="s">
        <v>236</v>
      </c>
      <c r="C90" t="s">
        <v>32</v>
      </c>
      <c r="D90" s="1">
        <v>5</v>
      </c>
      <c r="E90" s="1">
        <f>5*5.7</f>
        <v>28.5</v>
      </c>
      <c r="F90" t="s">
        <v>100</v>
      </c>
      <c r="G90" t="s">
        <v>75</v>
      </c>
      <c r="I90" s="1">
        <v>2022</v>
      </c>
      <c r="J90" s="2" t="s">
        <v>237</v>
      </c>
    </row>
    <row r="91" spans="2:11" x14ac:dyDescent="0.35">
      <c r="B91" s="26" t="s">
        <v>238</v>
      </c>
      <c r="C91" t="s">
        <v>36</v>
      </c>
      <c r="D91" s="1">
        <v>7</v>
      </c>
      <c r="E91" s="1">
        <v>39.9</v>
      </c>
      <c r="F91" t="s">
        <v>239</v>
      </c>
      <c r="G91" t="s">
        <v>227</v>
      </c>
      <c r="I91" s="1">
        <v>2022</v>
      </c>
      <c r="J91" s="2" t="s">
        <v>240</v>
      </c>
    </row>
    <row r="92" spans="2:11" ht="14.15" customHeight="1" x14ac:dyDescent="0.35">
      <c r="B92" s="26" t="s">
        <v>241</v>
      </c>
      <c r="C92" t="s">
        <v>36</v>
      </c>
      <c r="D92" s="1">
        <v>12</v>
      </c>
      <c r="E92" s="1">
        <v>68.400000000000006</v>
      </c>
      <c r="F92" t="s">
        <v>242</v>
      </c>
      <c r="H92" t="s">
        <v>243</v>
      </c>
      <c r="I92" s="1">
        <v>2022</v>
      </c>
      <c r="J92" s="2" t="s">
        <v>244</v>
      </c>
    </row>
    <row r="93" spans="2:11" x14ac:dyDescent="0.35">
      <c r="B93" s="31" t="s">
        <v>245</v>
      </c>
      <c r="C93" s="17" t="s">
        <v>14</v>
      </c>
      <c r="D93" s="19">
        <v>7</v>
      </c>
      <c r="E93" s="19">
        <v>29.96</v>
      </c>
      <c r="F93" s="17" t="s">
        <v>100</v>
      </c>
      <c r="G93" s="17" t="s">
        <v>169</v>
      </c>
      <c r="I93" s="1">
        <v>2022</v>
      </c>
      <c r="J93" s="2" t="s">
        <v>246</v>
      </c>
    </row>
    <row r="94" spans="2:11" x14ac:dyDescent="0.35">
      <c r="B94" s="26" t="s">
        <v>247</v>
      </c>
      <c r="C94" t="s">
        <v>14</v>
      </c>
      <c r="D94" s="1">
        <v>21</v>
      </c>
      <c r="E94" s="1">
        <v>117.6</v>
      </c>
      <c r="F94" t="s">
        <v>199</v>
      </c>
      <c r="G94" t="s">
        <v>151</v>
      </c>
      <c r="I94" s="1">
        <v>2022</v>
      </c>
      <c r="J94" s="2" t="s">
        <v>248</v>
      </c>
    </row>
    <row r="95" spans="2:11" x14ac:dyDescent="0.35">
      <c r="B95" s="26" t="s">
        <v>249</v>
      </c>
      <c r="C95" s="17" t="s">
        <v>250</v>
      </c>
      <c r="D95" s="1">
        <v>6</v>
      </c>
      <c r="E95" s="1">
        <f>6*4.3</f>
        <v>25.799999999999997</v>
      </c>
      <c r="F95" t="s">
        <v>15</v>
      </c>
      <c r="G95" t="s">
        <v>251</v>
      </c>
      <c r="H95" t="s">
        <v>252</v>
      </c>
      <c r="I95" s="1">
        <v>2022</v>
      </c>
      <c r="J95" s="2" t="s">
        <v>253</v>
      </c>
    </row>
    <row r="96" spans="2:11" x14ac:dyDescent="0.35">
      <c r="B96" s="26" t="s">
        <v>254</v>
      </c>
      <c r="C96" t="s">
        <v>14</v>
      </c>
      <c r="D96" s="1">
        <v>8</v>
      </c>
      <c r="E96" s="1">
        <f>6*8</f>
        <v>48</v>
      </c>
      <c r="F96" t="s">
        <v>15</v>
      </c>
      <c r="G96" t="s">
        <v>255</v>
      </c>
      <c r="H96" t="s">
        <v>252</v>
      </c>
      <c r="I96" s="19">
        <v>2022</v>
      </c>
      <c r="J96" s="2" t="s">
        <v>253</v>
      </c>
    </row>
    <row r="97" spans="2:13" x14ac:dyDescent="0.35">
      <c r="B97" s="26" t="s">
        <v>256</v>
      </c>
      <c r="C97" t="s">
        <v>36</v>
      </c>
      <c r="D97" s="1">
        <v>24</v>
      </c>
      <c r="E97" s="1">
        <v>132</v>
      </c>
      <c r="F97" t="s">
        <v>257</v>
      </c>
      <c r="G97" t="s">
        <v>258</v>
      </c>
      <c r="H97" t="s">
        <v>259</v>
      </c>
      <c r="I97" s="1">
        <v>2022</v>
      </c>
      <c r="J97" s="2" t="s">
        <v>260</v>
      </c>
    </row>
    <row r="98" spans="2:13" x14ac:dyDescent="0.35">
      <c r="B98" s="26" t="s">
        <v>261</v>
      </c>
      <c r="C98" t="s">
        <v>28</v>
      </c>
      <c r="D98" s="1">
        <v>9</v>
      </c>
      <c r="E98" s="1">
        <f>9*4.8</f>
        <v>43.199999999999996</v>
      </c>
      <c r="F98" t="s">
        <v>262</v>
      </c>
      <c r="G98" t="s">
        <v>169</v>
      </c>
      <c r="H98" t="s">
        <v>263</v>
      </c>
      <c r="I98" s="1">
        <v>2022</v>
      </c>
      <c r="J98" s="2" t="s">
        <v>244</v>
      </c>
      <c r="K98" s="2" t="s">
        <v>264</v>
      </c>
    </row>
    <row r="99" spans="2:13" s="31" customFormat="1" x14ac:dyDescent="0.35">
      <c r="B99" s="31" t="s">
        <v>265</v>
      </c>
      <c r="C99" s="31" t="s">
        <v>36</v>
      </c>
      <c r="D99" s="32">
        <v>10</v>
      </c>
      <c r="E99" s="32">
        <v>43</v>
      </c>
      <c r="F99" s="31" t="s">
        <v>41</v>
      </c>
      <c r="G99" s="31" t="s">
        <v>266</v>
      </c>
      <c r="I99" s="32">
        <v>2022</v>
      </c>
      <c r="J99" s="50" t="s">
        <v>267</v>
      </c>
    </row>
    <row r="100" spans="2:13" x14ac:dyDescent="0.35">
      <c r="B100" s="17"/>
      <c r="C100" s="7" t="s">
        <v>268</v>
      </c>
      <c r="D100" s="8">
        <f>SUM(D75:D99)</f>
        <v>380</v>
      </c>
      <c r="E100" s="8">
        <f>SUM(E75:E99)</f>
        <v>2153.96</v>
      </c>
      <c r="I100" s="1"/>
      <c r="K100" s="2"/>
    </row>
    <row r="103" spans="2:13" x14ac:dyDescent="0.35">
      <c r="B103" s="3" t="s">
        <v>269</v>
      </c>
    </row>
    <row r="105" spans="2:13" ht="43.5" x14ac:dyDescent="0.35">
      <c r="B105" s="54" t="s">
        <v>4</v>
      </c>
      <c r="C105" s="4" t="s">
        <v>5</v>
      </c>
      <c r="D105" s="5" t="s">
        <v>6</v>
      </c>
      <c r="E105" s="5" t="s">
        <v>7</v>
      </c>
      <c r="F105" s="10" t="s">
        <v>8</v>
      </c>
      <c r="G105" s="10" t="s">
        <v>9</v>
      </c>
      <c r="H105" s="5" t="s">
        <v>10</v>
      </c>
      <c r="I105" s="5" t="s">
        <v>270</v>
      </c>
      <c r="J105" s="3" t="s">
        <v>12</v>
      </c>
      <c r="K105" s="3"/>
      <c r="L105" s="3"/>
      <c r="M105" s="3"/>
    </row>
    <row r="106" spans="2:13" x14ac:dyDescent="0.35">
      <c r="B106" s="26"/>
    </row>
    <row r="107" spans="2:13" s="17" customFormat="1" x14ac:dyDescent="0.35">
      <c r="B107" s="31" t="s">
        <v>271</v>
      </c>
      <c r="C107" s="17" t="s">
        <v>36</v>
      </c>
      <c r="D107" s="19">
        <v>8</v>
      </c>
      <c r="E107" s="19">
        <v>48</v>
      </c>
      <c r="F107" s="17" t="s">
        <v>272</v>
      </c>
      <c r="G107" s="17" t="s">
        <v>273</v>
      </c>
      <c r="I107" s="19">
        <v>2022</v>
      </c>
      <c r="J107" s="28" t="s">
        <v>274</v>
      </c>
    </row>
    <row r="108" spans="2:13" s="17" customFormat="1" x14ac:dyDescent="0.35">
      <c r="B108" s="31" t="s">
        <v>275</v>
      </c>
      <c r="C108" s="17" t="s">
        <v>36</v>
      </c>
      <c r="D108" s="19">
        <v>10</v>
      </c>
      <c r="E108" s="19">
        <v>57</v>
      </c>
      <c r="F108" s="17" t="s">
        <v>272</v>
      </c>
      <c r="G108" s="17" t="s">
        <v>273</v>
      </c>
      <c r="I108" s="19">
        <v>2022</v>
      </c>
      <c r="J108" s="28" t="s">
        <v>276</v>
      </c>
    </row>
    <row r="109" spans="2:13" s="17" customFormat="1" x14ac:dyDescent="0.35">
      <c r="B109" s="31" t="s">
        <v>277</v>
      </c>
      <c r="C109" s="17" t="s">
        <v>32</v>
      </c>
      <c r="D109" s="41">
        <v>20</v>
      </c>
      <c r="E109" s="19">
        <v>86</v>
      </c>
      <c r="F109" s="17" t="s">
        <v>278</v>
      </c>
      <c r="G109" s="17" t="s">
        <v>279</v>
      </c>
      <c r="I109" s="19">
        <v>2022</v>
      </c>
      <c r="J109" s="28" t="s">
        <v>280</v>
      </c>
      <c r="K109" s="28" t="s">
        <v>281</v>
      </c>
    </row>
    <row r="110" spans="2:13" s="17" customFormat="1" x14ac:dyDescent="0.35">
      <c r="B110" s="31" t="s">
        <v>282</v>
      </c>
      <c r="C110" s="17" t="s">
        <v>36</v>
      </c>
      <c r="D110" s="56">
        <v>9</v>
      </c>
      <c r="E110" s="19">
        <v>42</v>
      </c>
      <c r="F110" s="17" t="s">
        <v>283</v>
      </c>
      <c r="H110" s="17" t="s">
        <v>284</v>
      </c>
      <c r="I110" s="19">
        <v>2022</v>
      </c>
      <c r="J110" s="28" t="s">
        <v>285</v>
      </c>
      <c r="K110" s="17" t="s">
        <v>286</v>
      </c>
    </row>
    <row r="111" spans="2:13" x14ac:dyDescent="0.35">
      <c r="C111" s="7" t="s">
        <v>116</v>
      </c>
      <c r="D111" s="12">
        <f>SUM(D106:D110)</f>
        <v>47</v>
      </c>
      <c r="E111" s="8">
        <f>SUM(E106:E110)</f>
        <v>233</v>
      </c>
      <c r="F111" s="8"/>
      <c r="G111" s="8"/>
    </row>
    <row r="112" spans="2:13" x14ac:dyDescent="0.35">
      <c r="C112" s="42"/>
      <c r="D112" s="43"/>
      <c r="E112" s="44"/>
      <c r="F112" s="44"/>
      <c r="G112" s="44"/>
    </row>
    <row r="113" spans="1:13" x14ac:dyDescent="0.35">
      <c r="B113" s="57" t="s">
        <v>287</v>
      </c>
      <c r="C113" s="62"/>
      <c r="D113" s="63"/>
      <c r="E113" s="64"/>
      <c r="F113" s="44"/>
      <c r="G113" s="44"/>
    </row>
    <row r="114" spans="1:13" x14ac:dyDescent="0.35">
      <c r="B114" s="17"/>
      <c r="C114" s="17"/>
      <c r="D114" s="17"/>
      <c r="E114" s="17"/>
      <c r="J114" s="1"/>
    </row>
    <row r="115" spans="1:13" ht="43.5" x14ac:dyDescent="0.35">
      <c r="B115" s="4" t="s">
        <v>4</v>
      </c>
      <c r="C115" s="4" t="s">
        <v>5</v>
      </c>
      <c r="D115" s="5" t="s">
        <v>6</v>
      </c>
      <c r="E115" s="5" t="s">
        <v>7</v>
      </c>
      <c r="F115" s="10" t="s">
        <v>8</v>
      </c>
      <c r="G115" s="10" t="s">
        <v>9</v>
      </c>
      <c r="H115" s="5" t="s">
        <v>10</v>
      </c>
      <c r="I115" s="5" t="s">
        <v>270</v>
      </c>
      <c r="J115" s="3" t="s">
        <v>12</v>
      </c>
    </row>
    <row r="116" spans="1:13" s="26" customFormat="1" x14ac:dyDescent="0.35">
      <c r="B116" s="26" t="s">
        <v>288</v>
      </c>
      <c r="C116" s="26" t="s">
        <v>289</v>
      </c>
      <c r="D116" s="27">
        <v>10</v>
      </c>
      <c r="E116" s="27">
        <v>43</v>
      </c>
      <c r="F116" s="26" t="s">
        <v>290</v>
      </c>
      <c r="I116" s="27">
        <v>2022</v>
      </c>
    </row>
    <row r="117" spans="1:13" x14ac:dyDescent="0.35">
      <c r="C117" s="42"/>
      <c r="D117" s="43"/>
      <c r="E117" s="44"/>
      <c r="F117" s="44"/>
      <c r="G117" s="44"/>
    </row>
    <row r="119" spans="1:13" x14ac:dyDescent="0.35">
      <c r="C119" s="7" t="s">
        <v>291</v>
      </c>
      <c r="D119" s="12">
        <f>D100+D111+D116</f>
        <v>437</v>
      </c>
      <c r="E119" s="12">
        <f>E100+E111+E116</f>
        <v>2429.96</v>
      </c>
    </row>
    <row r="122" spans="1:13" x14ac:dyDescent="0.35">
      <c r="B122" s="3" t="s">
        <v>382</v>
      </c>
    </row>
    <row r="124" spans="1:13" ht="43.5" x14ac:dyDescent="0.35">
      <c r="B124" s="54" t="s">
        <v>4</v>
      </c>
      <c r="C124" s="4" t="s">
        <v>5</v>
      </c>
      <c r="D124" s="5" t="s">
        <v>6</v>
      </c>
      <c r="E124" s="5" t="s">
        <v>7</v>
      </c>
      <c r="F124" s="10" t="s">
        <v>8</v>
      </c>
      <c r="G124" s="10" t="s">
        <v>9</v>
      </c>
      <c r="H124" s="5" t="s">
        <v>10</v>
      </c>
      <c r="I124" s="5" t="s">
        <v>270</v>
      </c>
      <c r="J124" s="3" t="s">
        <v>12</v>
      </c>
      <c r="K124" s="3"/>
      <c r="L124" s="3"/>
      <c r="M124" s="3"/>
    </row>
    <row r="125" spans="1:13" x14ac:dyDescent="0.35">
      <c r="B125" s="31" t="s">
        <v>292</v>
      </c>
      <c r="C125" s="31" t="s">
        <v>14</v>
      </c>
      <c r="D125" s="32">
        <v>23</v>
      </c>
      <c r="E125" s="32">
        <f>D125*6.2</f>
        <v>142.6</v>
      </c>
      <c r="F125" s="31" t="s">
        <v>15</v>
      </c>
      <c r="G125" s="31" t="s">
        <v>293</v>
      </c>
      <c r="H125" s="17"/>
      <c r="I125" s="19">
        <v>2023</v>
      </c>
      <c r="J125" s="28" t="s">
        <v>17</v>
      </c>
    </row>
    <row r="126" spans="1:13" x14ac:dyDescent="0.35">
      <c r="A126" s="26"/>
      <c r="B126" s="26" t="s">
        <v>13</v>
      </c>
      <c r="C126" s="26" t="s">
        <v>14</v>
      </c>
      <c r="D126" s="27">
        <v>13</v>
      </c>
      <c r="E126" s="27">
        <f>D126*6</f>
        <v>78</v>
      </c>
      <c r="F126" s="26" t="s">
        <v>15</v>
      </c>
      <c r="G126" s="26" t="s">
        <v>16</v>
      </c>
      <c r="H126" s="26"/>
      <c r="I126" s="27">
        <v>2023</v>
      </c>
      <c r="J126" s="70" t="s">
        <v>17</v>
      </c>
      <c r="K126" s="26"/>
      <c r="L126" s="26"/>
      <c r="M126" s="26"/>
    </row>
    <row r="127" spans="1:13" x14ac:dyDescent="0.35">
      <c r="A127" s="26"/>
      <c r="B127" s="26" t="s">
        <v>310</v>
      </c>
      <c r="C127" s="26" t="s">
        <v>36</v>
      </c>
      <c r="D127" s="27">
        <v>14</v>
      </c>
      <c r="E127" s="27">
        <f>14*6.2</f>
        <v>86.8</v>
      </c>
      <c r="F127" s="26" t="s">
        <v>20</v>
      </c>
      <c r="G127" s="26" t="s">
        <v>16</v>
      </c>
      <c r="H127" s="26"/>
      <c r="I127" s="27">
        <v>2023</v>
      </c>
      <c r="J127" s="70" t="s">
        <v>311</v>
      </c>
      <c r="K127" s="26"/>
      <c r="L127" s="26"/>
      <c r="M127" s="26"/>
    </row>
    <row r="128" spans="1:13" x14ac:dyDescent="0.35">
      <c r="A128" s="26"/>
      <c r="B128" s="31" t="s">
        <v>18</v>
      </c>
      <c r="C128" s="31" t="s">
        <v>19</v>
      </c>
      <c r="D128" s="32">
        <v>5</v>
      </c>
      <c r="E128" s="32">
        <v>30</v>
      </c>
      <c r="F128" s="31" t="s">
        <v>20</v>
      </c>
      <c r="G128" s="26" t="s">
        <v>21</v>
      </c>
      <c r="H128" s="31"/>
      <c r="I128" s="32">
        <v>2023</v>
      </c>
      <c r="J128" s="50" t="s">
        <v>22</v>
      </c>
      <c r="K128" s="26"/>
      <c r="L128" s="26"/>
      <c r="M128" s="26"/>
    </row>
    <row r="129" spans="1:13" x14ac:dyDescent="0.35">
      <c r="A129" s="26"/>
      <c r="B129" s="26" t="s">
        <v>312</v>
      </c>
      <c r="C129" s="26" t="s">
        <v>19</v>
      </c>
      <c r="D129" s="27">
        <v>8</v>
      </c>
      <c r="E129" s="27">
        <f>8*5.7</f>
        <v>45.6</v>
      </c>
      <c r="F129" s="26" t="s">
        <v>100</v>
      </c>
      <c r="G129" s="26" t="s">
        <v>313</v>
      </c>
      <c r="H129" s="26"/>
      <c r="I129" s="27">
        <v>2023</v>
      </c>
      <c r="J129" s="70" t="s">
        <v>314</v>
      </c>
      <c r="K129" s="26"/>
      <c r="L129" s="26"/>
      <c r="M129" s="26"/>
    </row>
    <row r="130" spans="1:13" ht="15" customHeight="1" x14ac:dyDescent="0.35">
      <c r="A130" s="26"/>
      <c r="B130" s="31" t="s">
        <v>23</v>
      </c>
      <c r="C130" s="31" t="s">
        <v>14</v>
      </c>
      <c r="D130" s="32">
        <v>5</v>
      </c>
      <c r="E130" s="32">
        <v>33</v>
      </c>
      <c r="F130" s="31" t="s">
        <v>24</v>
      </c>
      <c r="G130" s="26" t="s">
        <v>16</v>
      </c>
      <c r="H130" s="31"/>
      <c r="I130" s="32">
        <v>2023</v>
      </c>
      <c r="J130" s="50" t="s">
        <v>25</v>
      </c>
      <c r="K130" s="26"/>
      <c r="L130" s="69" t="s">
        <v>26</v>
      </c>
      <c r="M130" s="26"/>
    </row>
    <row r="131" spans="1:13" s="26" customFormat="1" x14ac:dyDescent="0.35">
      <c r="A131"/>
      <c r="B131" s="26" t="s">
        <v>294</v>
      </c>
      <c r="C131" t="s">
        <v>36</v>
      </c>
      <c r="D131" s="1">
        <v>14</v>
      </c>
      <c r="E131" s="1">
        <f>14*5.7</f>
        <v>79.8</v>
      </c>
      <c r="F131" t="s">
        <v>295</v>
      </c>
      <c r="G131" t="s">
        <v>296</v>
      </c>
      <c r="H131"/>
      <c r="I131" s="1">
        <v>2023</v>
      </c>
      <c r="J131" s="2" t="s">
        <v>297</v>
      </c>
      <c r="K131"/>
      <c r="L131"/>
      <c r="M131"/>
    </row>
    <row r="132" spans="1:13" s="26" customFormat="1" x14ac:dyDescent="0.35">
      <c r="B132" s="26" t="s">
        <v>315</v>
      </c>
      <c r="C132" s="26" t="s">
        <v>44</v>
      </c>
      <c r="D132" s="27">
        <v>5</v>
      </c>
      <c r="E132" s="27">
        <f>5*6</f>
        <v>30</v>
      </c>
      <c r="F132" s="26" t="s">
        <v>24</v>
      </c>
      <c r="G132" s="26" t="s">
        <v>16</v>
      </c>
      <c r="I132" s="27">
        <v>2023</v>
      </c>
      <c r="J132" s="70" t="s">
        <v>316</v>
      </c>
      <c r="L132" s="70" t="s">
        <v>26</v>
      </c>
    </row>
    <row r="133" spans="1:13" s="26" customFormat="1" ht="15" customHeight="1" x14ac:dyDescent="0.35">
      <c r="A133"/>
      <c r="B133" s="31" t="s">
        <v>298</v>
      </c>
      <c r="C133" s="17" t="s">
        <v>173</v>
      </c>
      <c r="D133" s="1">
        <v>17</v>
      </c>
      <c r="E133" s="1">
        <v>96.9</v>
      </c>
      <c r="F133" s="17" t="s">
        <v>74</v>
      </c>
      <c r="G133" s="26" t="s">
        <v>299</v>
      </c>
      <c r="H133" t="s">
        <v>300</v>
      </c>
      <c r="I133" s="1">
        <v>2023</v>
      </c>
      <c r="J133" s="2" t="s">
        <v>301</v>
      </c>
      <c r="K133"/>
      <c r="L133"/>
      <c r="M133"/>
    </row>
    <row r="134" spans="1:13" s="26" customFormat="1" ht="15" customHeight="1" x14ac:dyDescent="0.35">
      <c r="A134"/>
      <c r="B134" s="31" t="s">
        <v>302</v>
      </c>
      <c r="C134" s="17" t="s">
        <v>28</v>
      </c>
      <c r="D134" s="1">
        <v>8</v>
      </c>
      <c r="E134" s="1">
        <f>5.7*8</f>
        <v>45.6</v>
      </c>
      <c r="F134" s="17" t="s">
        <v>295</v>
      </c>
      <c r="G134" s="26" t="s">
        <v>296</v>
      </c>
      <c r="H134"/>
      <c r="I134" s="1">
        <v>2023</v>
      </c>
      <c r="J134" s="2" t="s">
        <v>303</v>
      </c>
      <c r="K134"/>
      <c r="L134"/>
      <c r="M134"/>
    </row>
    <row r="135" spans="1:13" s="26" customFormat="1" ht="15" customHeight="1" x14ac:dyDescent="0.35">
      <c r="B135" s="26" t="s">
        <v>317</v>
      </c>
      <c r="C135" s="26" t="s">
        <v>32</v>
      </c>
      <c r="D135" s="27">
        <v>9</v>
      </c>
      <c r="E135" s="27">
        <f>9*6.2</f>
        <v>55.800000000000004</v>
      </c>
      <c r="F135" s="26" t="s">
        <v>15</v>
      </c>
      <c r="G135" s="26" t="s">
        <v>16</v>
      </c>
      <c r="I135" s="27">
        <v>2023</v>
      </c>
      <c r="J135" s="70" t="s">
        <v>318</v>
      </c>
      <c r="L135" s="70" t="s">
        <v>26</v>
      </c>
    </row>
    <row r="136" spans="1:13" s="26" customFormat="1" ht="14.15" customHeight="1" x14ac:dyDescent="0.35">
      <c r="A136"/>
      <c r="B136" s="26" t="s">
        <v>304</v>
      </c>
      <c r="C136" s="26" t="s">
        <v>28</v>
      </c>
      <c r="D136" s="27">
        <v>8</v>
      </c>
      <c r="E136" s="27">
        <f>8*5.7</f>
        <v>45.6</v>
      </c>
      <c r="F136" s="26" t="s">
        <v>295</v>
      </c>
      <c r="G136" s="26" t="s">
        <v>305</v>
      </c>
      <c r="H136"/>
      <c r="I136" s="1">
        <v>2023</v>
      </c>
      <c r="J136" s="2" t="s">
        <v>306</v>
      </c>
      <c r="K136"/>
      <c r="L136"/>
      <c r="M136"/>
    </row>
    <row r="137" spans="1:13" s="26" customFormat="1" x14ac:dyDescent="0.35">
      <c r="B137" s="31" t="s">
        <v>374</v>
      </c>
      <c r="C137" s="31" t="s">
        <v>32</v>
      </c>
      <c r="D137" s="32">
        <v>37</v>
      </c>
      <c r="E137" s="32">
        <f>D137*6.8</f>
        <v>251.6</v>
      </c>
      <c r="F137" s="31" t="s">
        <v>33</v>
      </c>
      <c r="G137" s="26" t="s">
        <v>75</v>
      </c>
      <c r="H137" s="31" t="s">
        <v>375</v>
      </c>
      <c r="I137" s="32">
        <v>2023</v>
      </c>
      <c r="J137" s="50" t="s">
        <v>34</v>
      </c>
      <c r="L137" s="26">
        <f>37*0.6</f>
        <v>22.2</v>
      </c>
    </row>
    <row r="138" spans="1:13" s="26" customFormat="1" ht="15" customHeight="1" x14ac:dyDescent="0.35">
      <c r="A138" s="31"/>
      <c r="B138" s="31" t="s">
        <v>35</v>
      </c>
      <c r="C138" s="31" t="s">
        <v>36</v>
      </c>
      <c r="D138" s="32">
        <v>3</v>
      </c>
      <c r="E138" s="32">
        <f>3*4.2</f>
        <v>12.600000000000001</v>
      </c>
      <c r="F138" s="31" t="s">
        <v>37</v>
      </c>
      <c r="G138" s="31" t="s">
        <v>38</v>
      </c>
      <c r="H138" s="31"/>
      <c r="I138" s="32">
        <v>2023</v>
      </c>
      <c r="J138" s="50" t="s">
        <v>364</v>
      </c>
      <c r="K138" s="31"/>
      <c r="L138" s="31" t="s">
        <v>365</v>
      </c>
      <c r="M138" s="31"/>
    </row>
    <row r="139" spans="1:13" s="26" customFormat="1" ht="15" customHeight="1" x14ac:dyDescent="0.35">
      <c r="A139" s="31"/>
      <c r="B139" s="31" t="s">
        <v>82</v>
      </c>
      <c r="C139" s="31" t="s">
        <v>36</v>
      </c>
      <c r="D139" s="32">
        <v>13</v>
      </c>
      <c r="E139" s="32">
        <v>76.5</v>
      </c>
      <c r="F139" s="31" t="s">
        <v>83</v>
      </c>
      <c r="G139" s="31" t="s">
        <v>377</v>
      </c>
      <c r="H139" s="31"/>
      <c r="I139" s="32">
        <v>2023</v>
      </c>
      <c r="J139" s="50" t="s">
        <v>84</v>
      </c>
      <c r="K139" s="31"/>
      <c r="L139" s="31"/>
      <c r="M139" s="31"/>
    </row>
    <row r="140" spans="1:13" s="31" customFormat="1" ht="15" customHeight="1" x14ac:dyDescent="0.35">
      <c r="A140" s="26"/>
      <c r="B140" s="31" t="s">
        <v>47</v>
      </c>
      <c r="C140" s="31" t="s">
        <v>36</v>
      </c>
      <c r="D140" s="32">
        <v>15</v>
      </c>
      <c r="E140" s="32">
        <v>93</v>
      </c>
      <c r="F140" s="31" t="s">
        <v>376</v>
      </c>
      <c r="G140" s="31" t="s">
        <v>45</v>
      </c>
      <c r="H140" s="31" t="s">
        <v>48</v>
      </c>
      <c r="I140" s="32">
        <v>2023</v>
      </c>
      <c r="J140" s="50" t="s">
        <v>49</v>
      </c>
      <c r="K140" s="26"/>
      <c r="L140" s="26"/>
      <c r="M140" s="26"/>
    </row>
    <row r="141" spans="1:13" s="31" customFormat="1" ht="15" customHeight="1" x14ac:dyDescent="0.35">
      <c r="A141"/>
      <c r="B141" s="31" t="s">
        <v>307</v>
      </c>
      <c r="C141" s="31" t="s">
        <v>28</v>
      </c>
      <c r="D141" s="32">
        <v>5</v>
      </c>
      <c r="E141" s="32">
        <f>5.7*5</f>
        <v>28.5</v>
      </c>
      <c r="F141" s="31" t="s">
        <v>308</v>
      </c>
      <c r="G141" s="26" t="s">
        <v>305</v>
      </c>
      <c r="H141" s="17"/>
      <c r="I141" s="19">
        <v>2023</v>
      </c>
      <c r="J141" s="28" t="s">
        <v>309</v>
      </c>
      <c r="K141"/>
      <c r="L141"/>
      <c r="M141"/>
    </row>
    <row r="142" spans="1:13" s="26" customFormat="1" ht="15" customHeight="1" x14ac:dyDescent="0.35">
      <c r="B142" s="31" t="s">
        <v>50</v>
      </c>
      <c r="C142" s="31" t="s">
        <v>36</v>
      </c>
      <c r="D142" s="32">
        <v>1</v>
      </c>
      <c r="E142" s="32">
        <v>2</v>
      </c>
      <c r="F142" s="31" t="s">
        <v>51</v>
      </c>
      <c r="G142" s="26" t="s">
        <v>52</v>
      </c>
      <c r="H142" s="31"/>
      <c r="I142" s="32">
        <v>2023</v>
      </c>
      <c r="J142" s="50"/>
    </row>
    <row r="143" spans="1:13" s="26" customFormat="1" ht="15" customHeight="1" x14ac:dyDescent="0.35">
      <c r="B143" s="26" t="s">
        <v>319</v>
      </c>
      <c r="C143" s="26" t="s">
        <v>119</v>
      </c>
      <c r="D143" s="27">
        <v>4</v>
      </c>
      <c r="E143" s="27">
        <f>4*4.2</f>
        <v>16.8</v>
      </c>
      <c r="F143" s="26" t="s">
        <v>24</v>
      </c>
      <c r="G143" s="26" t="s">
        <v>320</v>
      </c>
      <c r="I143" s="27">
        <v>2023</v>
      </c>
      <c r="J143" s="70" t="s">
        <v>321</v>
      </c>
      <c r="L143" s="70" t="s">
        <v>26</v>
      </c>
    </row>
    <row r="144" spans="1:13" s="26" customFormat="1" ht="15" customHeight="1" x14ac:dyDescent="0.35">
      <c r="B144" s="31" t="s">
        <v>53</v>
      </c>
      <c r="C144" s="31" t="s">
        <v>32</v>
      </c>
      <c r="D144" s="32">
        <v>5</v>
      </c>
      <c r="E144" s="32">
        <v>29.5</v>
      </c>
      <c r="F144" s="31" t="s">
        <v>54</v>
      </c>
      <c r="G144" s="26" t="s">
        <v>55</v>
      </c>
      <c r="H144" s="31"/>
      <c r="I144" s="32">
        <v>2023</v>
      </c>
      <c r="J144" s="50" t="s">
        <v>56</v>
      </c>
      <c r="L144" s="26" t="s">
        <v>57</v>
      </c>
    </row>
    <row r="145" spans="1:13" s="26" customFormat="1" ht="15" customHeight="1" x14ac:dyDescent="0.35">
      <c r="B145" s="31"/>
      <c r="C145" s="31"/>
      <c r="D145" s="32"/>
      <c r="E145" s="32"/>
      <c r="F145" s="31"/>
      <c r="H145" s="31"/>
      <c r="I145" s="32"/>
      <c r="J145" s="50"/>
    </row>
    <row r="146" spans="1:13" x14ac:dyDescent="0.35">
      <c r="C146" s="7" t="s">
        <v>383</v>
      </c>
      <c r="D146" s="12">
        <f>SUM(D125:D144)</f>
        <v>212</v>
      </c>
      <c r="E146" s="12">
        <f>SUM(E125:E144)</f>
        <v>1280.1999999999998</v>
      </c>
      <c r="F146" s="8"/>
      <c r="G146" s="8"/>
    </row>
    <row r="151" spans="1:13" x14ac:dyDescent="0.35">
      <c r="B151" s="3" t="s">
        <v>394</v>
      </c>
    </row>
    <row r="153" spans="1:13" ht="43.5" x14ac:dyDescent="0.35">
      <c r="B153" s="54" t="s">
        <v>4</v>
      </c>
      <c r="C153" s="4" t="s">
        <v>5</v>
      </c>
      <c r="D153" s="5" t="s">
        <v>6</v>
      </c>
      <c r="E153" s="5" t="s">
        <v>7</v>
      </c>
      <c r="F153" s="10" t="s">
        <v>8</v>
      </c>
      <c r="G153" s="10" t="s">
        <v>9</v>
      </c>
      <c r="H153" s="5" t="s">
        <v>10</v>
      </c>
      <c r="I153" s="5" t="s">
        <v>270</v>
      </c>
      <c r="J153" s="3" t="s">
        <v>12</v>
      </c>
      <c r="K153" s="3"/>
      <c r="L153" s="3"/>
      <c r="M153" s="3"/>
    </row>
    <row r="154" spans="1:13" ht="15" customHeight="1" x14ac:dyDescent="0.35">
      <c r="B154" s="31" t="s">
        <v>89</v>
      </c>
      <c r="C154" s="31" t="s">
        <v>19</v>
      </c>
      <c r="D154" s="32">
        <v>9</v>
      </c>
      <c r="E154" s="32">
        <v>55.8</v>
      </c>
      <c r="F154" s="31" t="s">
        <v>90</v>
      </c>
      <c r="G154" s="26" t="s">
        <v>87</v>
      </c>
      <c r="H154" s="17" t="s">
        <v>91</v>
      </c>
      <c r="I154" s="19">
        <v>2024</v>
      </c>
      <c r="J154" s="28" t="s">
        <v>92</v>
      </c>
    </row>
    <row r="155" spans="1:13" ht="15" customHeight="1" x14ac:dyDescent="0.35">
      <c r="B155" s="31" t="s">
        <v>93</v>
      </c>
      <c r="C155" s="31" t="s">
        <v>36</v>
      </c>
      <c r="D155" s="32">
        <v>5</v>
      </c>
      <c r="E155" s="32">
        <f>D155*5.9</f>
        <v>29.5</v>
      </c>
      <c r="F155" s="31" t="s">
        <v>94</v>
      </c>
      <c r="G155" s="31" t="s">
        <v>395</v>
      </c>
      <c r="H155" s="17"/>
      <c r="I155" s="19">
        <v>2024</v>
      </c>
      <c r="J155" s="28" t="s">
        <v>95</v>
      </c>
      <c r="L155" s="2" t="s">
        <v>387</v>
      </c>
    </row>
    <row r="156" spans="1:13" ht="15" customHeight="1" x14ac:dyDescent="0.35">
      <c r="B156" s="31" t="s">
        <v>96</v>
      </c>
      <c r="C156" s="31" t="s">
        <v>36</v>
      </c>
      <c r="D156" s="32">
        <v>12</v>
      </c>
      <c r="E156" s="32">
        <f>D156*5.9</f>
        <v>70.800000000000011</v>
      </c>
      <c r="F156" s="31" t="s">
        <v>94</v>
      </c>
      <c r="G156" s="31" t="s">
        <v>395</v>
      </c>
      <c r="H156" s="17" t="s">
        <v>97</v>
      </c>
      <c r="I156" s="19">
        <v>2024</v>
      </c>
      <c r="J156" s="28" t="s">
        <v>95</v>
      </c>
      <c r="K156" s="2" t="s">
        <v>98</v>
      </c>
      <c r="L156" s="2" t="s">
        <v>387</v>
      </c>
    </row>
    <row r="157" spans="1:13" s="17" customFormat="1" x14ac:dyDescent="0.35">
      <c r="B157" s="31" t="s">
        <v>27</v>
      </c>
      <c r="C157" s="17" t="s">
        <v>28</v>
      </c>
      <c r="D157" s="19">
        <v>5</v>
      </c>
      <c r="E157" s="19">
        <v>29.5</v>
      </c>
      <c r="F157" s="31" t="s">
        <v>396</v>
      </c>
      <c r="G157" s="31" t="s">
        <v>29</v>
      </c>
      <c r="I157" s="19">
        <v>2024</v>
      </c>
      <c r="J157" s="28" t="s">
        <v>30</v>
      </c>
    </row>
    <row r="158" spans="1:13" s="17" customFormat="1" ht="15" customHeight="1" x14ac:dyDescent="0.35">
      <c r="B158" s="31" t="s">
        <v>31</v>
      </c>
      <c r="C158" s="17" t="s">
        <v>28</v>
      </c>
      <c r="D158" s="19">
        <v>5</v>
      </c>
      <c r="E158" s="19">
        <v>29.5</v>
      </c>
      <c r="F158" s="31" t="s">
        <v>396</v>
      </c>
      <c r="G158" s="31" t="s">
        <v>29</v>
      </c>
      <c r="I158" s="19">
        <v>2024</v>
      </c>
      <c r="J158" s="28" t="s">
        <v>30</v>
      </c>
    </row>
    <row r="159" spans="1:13" s="17" customFormat="1" ht="15" customHeight="1" x14ac:dyDescent="0.35">
      <c r="B159" s="31" t="s">
        <v>372</v>
      </c>
      <c r="C159" s="31" t="s">
        <v>32</v>
      </c>
      <c r="D159" s="32">
        <f>56-37</f>
        <v>19</v>
      </c>
      <c r="E159" s="32">
        <f>D159*6.8</f>
        <v>129.19999999999999</v>
      </c>
      <c r="F159" s="31" t="s">
        <v>378</v>
      </c>
      <c r="G159" s="31" t="s">
        <v>75</v>
      </c>
      <c r="H159" s="17" t="s">
        <v>373</v>
      </c>
      <c r="I159" s="19">
        <v>2024</v>
      </c>
      <c r="J159" s="28" t="s">
        <v>34</v>
      </c>
    </row>
    <row r="160" spans="1:13" s="17" customFormat="1" ht="15" customHeight="1" x14ac:dyDescent="0.35">
      <c r="A160" s="67"/>
      <c r="B160" s="31" t="s">
        <v>103</v>
      </c>
      <c r="C160" s="31" t="s">
        <v>14</v>
      </c>
      <c r="D160" s="32">
        <v>30</v>
      </c>
      <c r="E160" s="32">
        <f>30*5.5</f>
        <v>165</v>
      </c>
      <c r="F160" s="31" t="s">
        <v>104</v>
      </c>
      <c r="G160" s="31" t="s">
        <v>397</v>
      </c>
      <c r="I160" s="19">
        <v>2024</v>
      </c>
      <c r="J160" s="28" t="s">
        <v>105</v>
      </c>
      <c r="L160" s="28" t="s">
        <v>384</v>
      </c>
    </row>
    <row r="161" spans="1:12" s="17" customFormat="1" ht="15" customHeight="1" x14ac:dyDescent="0.35">
      <c r="A161" s="67"/>
      <c r="B161" s="31" t="s">
        <v>106</v>
      </c>
      <c r="C161" s="31" t="s">
        <v>14</v>
      </c>
      <c r="D161" s="32">
        <v>27</v>
      </c>
      <c r="E161" s="32">
        <f>D161*5.5</f>
        <v>148.5</v>
      </c>
      <c r="F161" s="31" t="s">
        <v>107</v>
      </c>
      <c r="G161" s="31" t="s">
        <v>385</v>
      </c>
      <c r="I161" s="19">
        <v>2024</v>
      </c>
      <c r="J161" s="28" t="s">
        <v>108</v>
      </c>
    </row>
    <row r="162" spans="1:12" s="17" customFormat="1" ht="15" customHeight="1" x14ac:dyDescent="0.35">
      <c r="B162" s="31" t="s">
        <v>65</v>
      </c>
      <c r="C162" s="31" t="s">
        <v>32</v>
      </c>
      <c r="D162" s="32">
        <v>7</v>
      </c>
      <c r="E162" s="32">
        <v>41.3</v>
      </c>
      <c r="F162" s="31" t="s">
        <v>66</v>
      </c>
      <c r="G162" s="31" t="s">
        <v>67</v>
      </c>
      <c r="H162" s="17" t="s">
        <v>68</v>
      </c>
      <c r="I162" s="19">
        <v>2024</v>
      </c>
      <c r="J162" s="28" t="s">
        <v>69</v>
      </c>
    </row>
    <row r="163" spans="1:12" s="26" customFormat="1" ht="15" customHeight="1" x14ac:dyDescent="0.35">
      <c r="B163" s="31" t="s">
        <v>70</v>
      </c>
      <c r="C163" s="31" t="s">
        <v>36</v>
      </c>
      <c r="D163" s="32">
        <v>25</v>
      </c>
      <c r="E163" s="32">
        <f>147.5</f>
        <v>147.5</v>
      </c>
      <c r="F163" s="31" t="s">
        <v>71</v>
      </c>
      <c r="G163" s="31" t="s">
        <v>395</v>
      </c>
      <c r="H163" s="31"/>
      <c r="I163" s="32">
        <v>2024</v>
      </c>
      <c r="J163" s="50" t="s">
        <v>72</v>
      </c>
      <c r="K163" s="2" t="s">
        <v>386</v>
      </c>
      <c r="L163" s="69"/>
    </row>
    <row r="164" spans="1:12" s="17" customFormat="1" ht="15" customHeight="1" x14ac:dyDescent="0.35">
      <c r="B164" s="31" t="s">
        <v>73</v>
      </c>
      <c r="C164" s="31" t="s">
        <v>36</v>
      </c>
      <c r="D164" s="32">
        <v>7</v>
      </c>
      <c r="E164" s="32">
        <v>41.3</v>
      </c>
      <c r="F164" s="31" t="s">
        <v>74</v>
      </c>
      <c r="G164" s="31" t="s">
        <v>75</v>
      </c>
      <c r="I164" s="19">
        <v>2024</v>
      </c>
      <c r="J164" s="28" t="s">
        <v>76</v>
      </c>
      <c r="L164" s="28"/>
    </row>
    <row r="165" spans="1:12" s="17" customFormat="1" ht="15" customHeight="1" x14ac:dyDescent="0.35">
      <c r="B165" s="31" t="s">
        <v>39</v>
      </c>
      <c r="C165" s="31" t="s">
        <v>40</v>
      </c>
      <c r="D165" s="32">
        <v>14</v>
      </c>
      <c r="E165" s="32">
        <f>14*6</f>
        <v>84</v>
      </c>
      <c r="F165" s="31" t="s">
        <v>41</v>
      </c>
      <c r="G165" s="31" t="s">
        <v>370</v>
      </c>
      <c r="I165" s="19">
        <v>2024</v>
      </c>
      <c r="J165" s="28" t="s">
        <v>42</v>
      </c>
    </row>
    <row r="166" spans="1:12" s="17" customFormat="1" ht="15" customHeight="1" x14ac:dyDescent="0.35">
      <c r="B166" s="31" t="s">
        <v>43</v>
      </c>
      <c r="C166" s="31" t="s">
        <v>44</v>
      </c>
      <c r="D166" s="32">
        <v>15</v>
      </c>
      <c r="E166" s="32">
        <v>93</v>
      </c>
      <c r="F166" s="31" t="s">
        <v>41</v>
      </c>
      <c r="G166" s="31" t="s">
        <v>45</v>
      </c>
      <c r="I166" s="19">
        <v>2024</v>
      </c>
      <c r="J166" s="28" t="s">
        <v>46</v>
      </c>
    </row>
    <row r="167" spans="1:12" ht="15" customHeight="1" x14ac:dyDescent="0.35">
      <c r="B167" s="31" t="s">
        <v>401</v>
      </c>
      <c r="C167" s="31" t="s">
        <v>36</v>
      </c>
      <c r="D167" s="32">
        <v>34</v>
      </c>
      <c r="E167" s="32">
        <v>217.6</v>
      </c>
      <c r="F167" s="31" t="s">
        <v>41</v>
      </c>
      <c r="G167" s="31" t="s">
        <v>400</v>
      </c>
      <c r="H167" s="17"/>
      <c r="I167" s="19">
        <v>2024</v>
      </c>
      <c r="J167" s="28" t="s">
        <v>109</v>
      </c>
    </row>
    <row r="168" spans="1:12" ht="15" customHeight="1" x14ac:dyDescent="0.35">
      <c r="B168" s="31" t="s">
        <v>402</v>
      </c>
      <c r="C168" s="31" t="s">
        <v>36</v>
      </c>
      <c r="D168" s="32">
        <v>4</v>
      </c>
      <c r="E168" s="32">
        <v>25.6</v>
      </c>
      <c r="F168" s="31" t="s">
        <v>41</v>
      </c>
      <c r="G168" s="31" t="s">
        <v>400</v>
      </c>
      <c r="H168" s="17"/>
      <c r="I168" s="19">
        <v>2024</v>
      </c>
      <c r="J168" s="28" t="s">
        <v>109</v>
      </c>
    </row>
    <row r="169" spans="1:12" ht="15" customHeight="1" x14ac:dyDescent="0.35">
      <c r="B169" s="31" t="s">
        <v>110</v>
      </c>
      <c r="C169" s="31" t="s">
        <v>60</v>
      </c>
      <c r="D169" s="32">
        <v>17</v>
      </c>
      <c r="E169" s="32">
        <v>105.4</v>
      </c>
      <c r="F169" s="31" t="s">
        <v>66</v>
      </c>
      <c r="G169" s="31" t="s">
        <v>87</v>
      </c>
      <c r="H169" s="17" t="s">
        <v>111</v>
      </c>
      <c r="I169" s="19">
        <v>2024</v>
      </c>
      <c r="J169" s="28" t="s">
        <v>112</v>
      </c>
      <c r="L169" s="2"/>
    </row>
    <row r="171" spans="1:12" x14ac:dyDescent="0.35">
      <c r="C171" s="7" t="s">
        <v>399</v>
      </c>
      <c r="D171" s="12">
        <f>SUM(D154:D169)</f>
        <v>235</v>
      </c>
      <c r="E171" s="12">
        <f>SUM(E154:E169)</f>
        <v>1413.4999999999998</v>
      </c>
      <c r="F171" s="8"/>
      <c r="G171" s="8"/>
    </row>
  </sheetData>
  <sortState xmlns:xlrd2="http://schemas.microsoft.com/office/spreadsheetml/2017/richdata2" ref="A125:M144">
    <sortCondition ref="B125:B144"/>
  </sortState>
  <hyperlinks>
    <hyperlink ref="J109" r:id="rId1" xr:uid="{9DB04ED5-FFAA-4951-9EBB-38612FBCFE7B}"/>
    <hyperlink ref="J110" r:id="rId2" xr:uid="{7A8A39D2-A9AA-4D0F-BDFD-1B197F3C2410}"/>
    <hyperlink ref="J107" r:id="rId3" xr:uid="{4840745E-0E5F-4E09-AED1-6EFEC529A96A}"/>
    <hyperlink ref="J108" r:id="rId4" xr:uid="{99F35BFD-E8E3-42D8-AEF1-E48C5DD7746C}"/>
    <hyperlink ref="J67" r:id="rId5" xr:uid="{65F20ACF-DB36-4F70-BDEE-856904A9729E}"/>
    <hyperlink ref="J51" r:id="rId6" xr:uid="{90EAEA5D-6924-4109-B5F4-269CD383534E}"/>
    <hyperlink ref="J52" r:id="rId7" xr:uid="{A000F7F4-034D-4270-83AD-73D377FEC8ED}"/>
    <hyperlink ref="J55" r:id="rId8" xr:uid="{F0AE6722-34EB-4567-8596-82B7379D2B84}"/>
    <hyperlink ref="J56" r:id="rId9" xr:uid="{2C2BAB4A-BAFC-4A58-9F1D-E690E3D61480}"/>
    <hyperlink ref="J99" r:id="rId10" xr:uid="{2A7F59DD-2F1F-4A0E-B644-83874B0873F0}"/>
    <hyperlink ref="K67" r:id="rId11" xr:uid="{CA015227-62C3-4C6C-8990-EC9E80861B9D}"/>
    <hyperlink ref="J53" r:id="rId12" xr:uid="{8956F2C5-3F48-42EF-8688-B2283B8AC7AE}"/>
    <hyperlink ref="J82" r:id="rId13" display="https://yle.fi/uutiset/3-10983497" xr:uid="{A62D3D32-D775-4C2C-896B-AE57FAC84C87}"/>
    <hyperlink ref="J94" r:id="rId14" xr:uid="{E55D861C-4F17-4D51-AB4E-CA9F27C69F95}"/>
    <hyperlink ref="J97" r:id="rId15" xr:uid="{74DA7C16-76C5-423F-8DF4-020AE8E5A31D}"/>
    <hyperlink ref="J88" r:id="rId16" xr:uid="{9A130301-FF05-4CFF-8E5D-4ABF9E9DA47A}"/>
    <hyperlink ref="J93" r:id="rId17" xr:uid="{5243C636-9D26-44BB-BC3B-C6E0E7614CBD}"/>
    <hyperlink ref="J60" r:id="rId18" xr:uid="{6F0158BB-0AA1-4318-B314-B9A31F51FE40}"/>
    <hyperlink ref="J54" r:id="rId19" xr:uid="{050243C3-E193-4A2D-8EBF-406AF869A66C}"/>
    <hyperlink ref="J36" r:id="rId20" xr:uid="{3CDAC994-A924-4F78-B657-8A3380C446DB}"/>
    <hyperlink ref="J44" r:id="rId21" xr:uid="{918294CE-EE4F-4848-BB6D-2FD000E99FC0}"/>
    <hyperlink ref="J43" r:id="rId22" xr:uid="{871BCBC3-7872-488D-8F63-4B116A23577A}"/>
    <hyperlink ref="J39" r:id="rId23" xr:uid="{5C8C38FA-A508-452E-A3B0-FC1AC4886926}"/>
    <hyperlink ref="J38" r:id="rId24" xr:uid="{0019247A-1AC5-43CD-B15B-C80B5068FB48}"/>
    <hyperlink ref="J78" r:id="rId25" xr:uid="{E1A0A93F-30AF-4A39-BCBE-2770DCA144D4}"/>
    <hyperlink ref="J77" r:id="rId26" xr:uid="{194E30A3-39E2-405F-AB28-6314BC9C6680}"/>
    <hyperlink ref="J133" r:id="rId27" xr:uid="{E182AD36-2797-43DE-8750-4154CD3B6994}"/>
    <hyperlink ref="K89" r:id="rId28" xr:uid="{1DCF4E8D-B56C-4561-AC8E-08C1F5131197}"/>
    <hyperlink ref="J89" r:id="rId29" xr:uid="{C889237C-DA0B-4E92-96B4-E01EED4CB661}"/>
    <hyperlink ref="K98" r:id="rId30" xr:uid="{BBA832FA-FDC1-42B0-B657-EA036E7278E0}"/>
    <hyperlink ref="J160" r:id="rId31" xr:uid="{1E7AA933-6953-4665-862F-4BABAC7D7BB5}"/>
    <hyperlink ref="J161" r:id="rId32" xr:uid="{ABF3080F-1742-498A-8037-7752304BA0DB}"/>
    <hyperlink ref="K86" r:id="rId33" xr:uid="{FB00F718-49EE-4D26-93C6-7295204E31A2}"/>
    <hyperlink ref="J166" r:id="rId34" xr:uid="{6E49F673-61CA-4C2B-8F62-3AEBD4A4804E}"/>
    <hyperlink ref="J144" r:id="rId35" xr:uid="{0C15AE49-F935-431C-BF6E-774E24B3539D}"/>
    <hyperlink ref="J76" r:id="rId36" xr:uid="{73828357-0023-441E-8EED-FB96328E5D32}"/>
    <hyperlink ref="J129" r:id="rId37" xr:uid="{FB81328E-DDE0-40F7-AE76-11833B27E924}"/>
    <hyperlink ref="J92" r:id="rId38" xr:uid="{BAA8AA39-332C-40D3-844E-8A82FE4D579A}"/>
    <hyperlink ref="J127" r:id="rId39" xr:uid="{9B0E1EA3-ACA2-4985-A308-EBBE72115E8C}"/>
    <hyperlink ref="J154" r:id="rId40" xr:uid="{073FC00B-E4EC-4C09-A2FF-EA1CFCA28336}"/>
    <hyperlink ref="J155" r:id="rId41" xr:uid="{7C1AA421-326A-4F51-914B-8CADDC50221F}"/>
    <hyperlink ref="J156" r:id="rId42" xr:uid="{E7EA1A27-2E57-49DC-B91A-7BEE47081737}"/>
    <hyperlink ref="J16" r:id="rId43" xr:uid="{1E2EA08A-995C-4034-917F-FEB9E87B4BC6}"/>
    <hyperlink ref="J167" r:id="rId44" xr:uid="{8A6BA455-8987-40C1-A9EB-BE3339DC8DD7}"/>
    <hyperlink ref="K156" r:id="rId45" xr:uid="{0B164BC5-8129-422A-8DE7-992BD09F7085}"/>
    <hyperlink ref="J12" r:id="rId46" xr:uid="{8C419598-9E56-4BD1-9190-B427E7F1C4EC}"/>
    <hyperlink ref="J135" r:id="rId47" xr:uid="{122468F0-E231-43E8-BCBE-5A4E948F67ED}"/>
    <hyperlink ref="L135" r:id="rId48" xr:uid="{1309C0D0-2EF2-4CBB-9ED7-0A88253CBB6C}"/>
    <hyperlink ref="L10:L15" r:id="rId49" display="https://ilmatar.fi/tuulivoimalamme/" xr:uid="{0B03CAAF-FB4F-4923-9E89-4C0A5A642C02}"/>
    <hyperlink ref="J163" r:id="rId50" xr:uid="{386A937A-D765-49B8-A64B-3E1DD8715C94}"/>
    <hyperlink ref="J157" r:id="rId51" xr:uid="{CF4DF69E-72A2-4E30-A768-FB83A8C5DC3B}"/>
    <hyperlink ref="J158" r:id="rId52" xr:uid="{B64AC77B-C5BE-4835-9144-D16139F01FEB}"/>
    <hyperlink ref="J162" r:id="rId53" xr:uid="{048DAAD6-A76C-4BFA-B285-B3373AE2E25B}"/>
    <hyperlink ref="J169" r:id="rId54" xr:uid="{64769BA4-6EED-4F15-A1F4-F1005F558026}"/>
    <hyperlink ref="J128" r:id="rId55" xr:uid="{7B448DC9-E7A2-4AD2-94CE-2468BAB112A9}"/>
    <hyperlink ref="J14" r:id="rId56" xr:uid="{F1B6703D-7930-4DEA-9240-030B0AE7710E}"/>
    <hyperlink ref="J164" r:id="rId57" xr:uid="{74F85D72-95DE-48EE-A808-C925444E727D}"/>
    <hyperlink ref="J131" r:id="rId58" xr:uid="{269FAAEB-0A5E-4EF1-BCE7-21F09BA62371}"/>
    <hyperlink ref="J134" r:id="rId59" xr:uid="{4A63C121-0F47-4277-9CD8-0D5A1FF21466}"/>
    <hyperlink ref="J136" r:id="rId60" xr:uid="{B30CBBE9-2386-4C1F-9A15-21F3728E4AF0}"/>
    <hyperlink ref="J141" r:id="rId61" xr:uid="{F6CE3E75-E3C4-4AC2-A541-0DE695E924BB}"/>
    <hyperlink ref="J143" r:id="rId62" xr:uid="{CF7EFFCD-04D8-4129-AF53-FF74623C350B}"/>
    <hyperlink ref="J132" r:id="rId63" xr:uid="{86664B5B-BBD6-44F5-B6A1-277014F1BCD5}"/>
    <hyperlink ref="J130" r:id="rId64" xr:uid="{13F21CE5-6557-47CD-9556-B446B4D11358}"/>
    <hyperlink ref="J139" r:id="rId65" xr:uid="{9310982A-9700-4100-9D2A-5142DDCB89DA}"/>
    <hyperlink ref="J19" r:id="rId66" xr:uid="{FBF82B40-7D3A-4CF4-9B42-5B25C80851D4}"/>
    <hyperlink ref="J138" r:id="rId67" xr:uid="{70B68E4B-0259-4226-884A-D94783909B60}"/>
    <hyperlink ref="J13" r:id="rId68" xr:uid="{75D5007A-594C-43FF-81D9-DA935E3D9249}"/>
    <hyperlink ref="J140" r:id="rId69" xr:uid="{0E8FFAC0-3E42-41C1-8307-2477CB4D873C}"/>
    <hyperlink ref="L160" r:id="rId70" xr:uid="{EE740FA6-9814-4ED0-9909-ABCB495265D3}"/>
    <hyperlink ref="K163" r:id="rId71" xr:uid="{E0C37E0A-8CA1-4464-A735-5407926C0C58}"/>
    <hyperlink ref="L155" r:id="rId72" xr:uid="{3D180B3D-20F5-40AD-B9E3-0A877173AC32}"/>
    <hyperlink ref="L156" r:id="rId73" xr:uid="{982F8B22-8BB4-464E-84AD-3ABC1AAA4836}"/>
    <hyperlink ref="J18" r:id="rId74" xr:uid="{1415268B-106C-4FA2-B393-C8BBFEB341AC}"/>
    <hyperlink ref="L18" r:id="rId75" xr:uid="{F5D350DA-C2F6-48A4-AAA4-A6240B9E1B52}"/>
    <hyperlink ref="J168" r:id="rId76" xr:uid="{4D238BB5-DC4D-4235-82D5-C4FD63E9E9E9}"/>
    <hyperlink ref="J25" r:id="rId77" xr:uid="{EA31270C-DBA5-4E56-9CB9-0073ECB70C77}"/>
  </hyperlinks>
  <pageMargins left="0.25" right="0.25" top="0.75" bottom="0.75" header="0.3" footer="0.3"/>
  <pageSetup paperSize="9" orientation="landscape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61"/>
  <sheetViews>
    <sheetView topLeftCell="A4" zoomScale="102" workbookViewId="0">
      <selection activeCell="D15" sqref="D15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2" t="s">
        <v>406</v>
      </c>
      <c r="C1" s="16"/>
    </row>
    <row r="3" spans="1:13" x14ac:dyDescent="0.35">
      <c r="A3" s="16" t="s">
        <v>322</v>
      </c>
      <c r="B3" s="16"/>
      <c r="C3" s="16"/>
      <c r="D3" s="16"/>
      <c r="E3" s="16"/>
      <c r="F3" s="16"/>
      <c r="G3" s="16"/>
      <c r="H3" s="16"/>
      <c r="I3" s="16"/>
      <c r="J3" s="16"/>
      <c r="K3" s="24"/>
      <c r="L3" s="16"/>
      <c r="M3" s="16"/>
    </row>
    <row r="5" spans="1:13" ht="43.5" x14ac:dyDescent="0.35">
      <c r="A5" s="5" t="s">
        <v>323</v>
      </c>
      <c r="B5" s="5" t="s">
        <v>324</v>
      </c>
      <c r="C5" s="5" t="s">
        <v>325</v>
      </c>
      <c r="E5" t="s">
        <v>326</v>
      </c>
      <c r="H5" s="3" t="s">
        <v>327</v>
      </c>
      <c r="I5" s="3"/>
      <c r="J5" s="3"/>
      <c r="K5" s="5" t="s">
        <v>328</v>
      </c>
      <c r="L5" s="5" t="s">
        <v>329</v>
      </c>
    </row>
    <row r="6" spans="1:13" x14ac:dyDescent="0.35">
      <c r="A6" s="6">
        <v>2019</v>
      </c>
      <c r="B6" s="6">
        <f>B26</f>
        <v>56</v>
      </c>
      <c r="C6" s="74">
        <f>C26</f>
        <v>242.5</v>
      </c>
      <c r="D6" t="s">
        <v>330</v>
      </c>
      <c r="E6" s="65">
        <f>C6*1.3</f>
        <v>315.25</v>
      </c>
      <c r="H6" t="s">
        <v>331</v>
      </c>
      <c r="K6" s="75">
        <f>698+B26</f>
        <v>754</v>
      </c>
      <c r="L6" s="75">
        <f>2041+C26</f>
        <v>2283.5</v>
      </c>
    </row>
    <row r="7" spans="1:13" x14ac:dyDescent="0.35">
      <c r="A7" s="6">
        <v>2020</v>
      </c>
      <c r="B7" s="6">
        <f>B35+B146</f>
        <v>67</v>
      </c>
      <c r="C7" s="74">
        <f>C35+C146</f>
        <v>302.10000000000002</v>
      </c>
      <c r="D7" t="s">
        <v>330</v>
      </c>
      <c r="E7" s="65">
        <f t="shared" ref="E7" si="0">C7*1.3</f>
        <v>392.73</v>
      </c>
      <c r="H7" t="s">
        <v>332</v>
      </c>
      <c r="K7" s="75">
        <f t="shared" ref="K7:L8" si="1">K6+B7</f>
        <v>821</v>
      </c>
      <c r="L7" s="75">
        <f t="shared" si="1"/>
        <v>2585.6</v>
      </c>
    </row>
    <row r="8" spans="1:13" x14ac:dyDescent="0.35">
      <c r="A8" s="1">
        <v>2021</v>
      </c>
      <c r="B8" s="1">
        <f>B49+B149</f>
        <v>141</v>
      </c>
      <c r="C8" s="75">
        <f>C49+C149</f>
        <v>670.90000000000009</v>
      </c>
      <c r="D8" s="26" t="s">
        <v>330</v>
      </c>
      <c r="E8" s="65"/>
      <c r="H8" t="s">
        <v>333</v>
      </c>
      <c r="K8" s="75">
        <f t="shared" si="1"/>
        <v>962</v>
      </c>
      <c r="L8" s="75">
        <f t="shared" si="1"/>
        <v>3256.5</v>
      </c>
    </row>
    <row r="9" spans="1:13" x14ac:dyDescent="0.35">
      <c r="A9" s="34">
        <v>2022</v>
      </c>
      <c r="B9" s="1">
        <f>B78+B155+B160</f>
        <v>437</v>
      </c>
      <c r="C9" s="75">
        <f>C78+C155+C160</f>
        <v>2429.96</v>
      </c>
      <c r="D9" t="s">
        <v>330</v>
      </c>
      <c r="E9" s="65">
        <f>C9*1.2</f>
        <v>2915.9519999999998</v>
      </c>
      <c r="H9" t="s">
        <v>334</v>
      </c>
      <c r="K9" s="75">
        <f>K8+B9-6-1</f>
        <v>1392</v>
      </c>
      <c r="L9" s="75">
        <f>L8+C9-9-0.75</f>
        <v>5676.71</v>
      </c>
    </row>
    <row r="10" spans="1:13" x14ac:dyDescent="0.35">
      <c r="A10" s="59" t="s">
        <v>380</v>
      </c>
      <c r="B10" s="1">
        <f>B101</f>
        <v>212</v>
      </c>
      <c r="C10" s="75">
        <f>C101</f>
        <v>1280.1999999999998</v>
      </c>
      <c r="D10" t="s">
        <v>330</v>
      </c>
      <c r="E10" s="65">
        <f>C10*1.3</f>
        <v>1664.2599999999998</v>
      </c>
      <c r="H10" t="s">
        <v>381</v>
      </c>
      <c r="K10" s="75">
        <f>K9+B10-4</f>
        <v>1600</v>
      </c>
      <c r="L10" s="75">
        <f>L9+C10-12</f>
        <v>6944.91</v>
      </c>
    </row>
    <row r="11" spans="1:13" x14ac:dyDescent="0.35">
      <c r="A11" s="34">
        <v>2024</v>
      </c>
      <c r="B11" s="1">
        <f>B121</f>
        <v>235</v>
      </c>
      <c r="C11" s="75">
        <f>C121</f>
        <v>1413.4999999999998</v>
      </c>
      <c r="D11" t="s">
        <v>330</v>
      </c>
      <c r="E11" s="65">
        <f>C11*1.3</f>
        <v>1837.5499999999997</v>
      </c>
      <c r="H11" t="s">
        <v>403</v>
      </c>
      <c r="K11" s="75">
        <f>K10+B11</f>
        <v>1835</v>
      </c>
      <c r="L11" s="76">
        <f>L10+C11</f>
        <v>8358.41</v>
      </c>
    </row>
    <row r="12" spans="1:13" x14ac:dyDescent="0.35">
      <c r="A12" s="59"/>
      <c r="B12" s="1"/>
      <c r="C12" s="1"/>
      <c r="D12" s="60"/>
      <c r="E12" s="65"/>
      <c r="L12" s="1"/>
    </row>
    <row r="13" spans="1:13" x14ac:dyDescent="0.35">
      <c r="A13" s="9" t="s">
        <v>404</v>
      </c>
      <c r="K13" s="34"/>
      <c r="L13" s="34"/>
    </row>
    <row r="14" spans="1:13" x14ac:dyDescent="0.35">
      <c r="A14" s="1">
        <v>2025</v>
      </c>
      <c r="B14" s="1">
        <f>B132</f>
        <v>174</v>
      </c>
      <c r="C14" s="1">
        <f>C132</f>
        <v>1129</v>
      </c>
      <c r="E14" s="65">
        <f>C14*1.3</f>
        <v>1467.7</v>
      </c>
    </row>
    <row r="15" spans="1:13" x14ac:dyDescent="0.35">
      <c r="A15" s="1">
        <v>2027</v>
      </c>
      <c r="B15" s="1">
        <f>B135</f>
        <v>16</v>
      </c>
      <c r="C15" s="1">
        <f>C135</f>
        <v>105</v>
      </c>
      <c r="E15" s="65"/>
    </row>
    <row r="16" spans="1:13" x14ac:dyDescent="0.35">
      <c r="A16" s="1">
        <v>2028</v>
      </c>
      <c r="B16" s="1">
        <f>B137</f>
        <v>54</v>
      </c>
      <c r="C16" s="1">
        <f>C137</f>
        <v>367</v>
      </c>
    </row>
    <row r="19" spans="1:12" x14ac:dyDescent="0.35">
      <c r="A19" s="21" t="s">
        <v>335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2" ht="43.5" x14ac:dyDescent="0.35">
      <c r="B20" s="5" t="s">
        <v>324</v>
      </c>
      <c r="C20" s="5" t="s">
        <v>325</v>
      </c>
      <c r="D20" s="5" t="s">
        <v>323</v>
      </c>
      <c r="E20" s="9"/>
    </row>
    <row r="21" spans="1:12" x14ac:dyDescent="0.35">
      <c r="A21" t="s">
        <v>336</v>
      </c>
      <c r="B21" s="1">
        <v>5</v>
      </c>
      <c r="C21" s="1">
        <v>21</v>
      </c>
      <c r="D21" s="1">
        <v>2019</v>
      </c>
      <c r="E21" s="1" t="s">
        <v>337</v>
      </c>
    </row>
    <row r="22" spans="1:12" x14ac:dyDescent="0.35">
      <c r="A22" t="s">
        <v>338</v>
      </c>
      <c r="B22" s="1">
        <v>12</v>
      </c>
      <c r="C22" s="1">
        <v>50.4</v>
      </c>
      <c r="D22" s="1">
        <v>2019</v>
      </c>
      <c r="E22" s="1" t="s">
        <v>337</v>
      </c>
      <c r="L22" s="1"/>
    </row>
    <row r="23" spans="1:12" x14ac:dyDescent="0.35">
      <c r="A23" t="s">
        <v>339</v>
      </c>
      <c r="B23" s="1">
        <v>14</v>
      </c>
      <c r="C23" s="1">
        <v>60</v>
      </c>
      <c r="D23" s="1">
        <v>2019</v>
      </c>
      <c r="E23" s="1" t="s">
        <v>337</v>
      </c>
      <c r="J23" s="1"/>
    </row>
    <row r="24" spans="1:12" x14ac:dyDescent="0.35">
      <c r="A24" t="s">
        <v>340</v>
      </c>
      <c r="B24" s="1">
        <v>18</v>
      </c>
      <c r="C24" s="1">
        <v>81</v>
      </c>
      <c r="D24" s="1">
        <v>2019</v>
      </c>
      <c r="E24" s="1" t="s">
        <v>337</v>
      </c>
      <c r="J24" s="1"/>
    </row>
    <row r="25" spans="1:12" x14ac:dyDescent="0.35">
      <c r="A25" t="s">
        <v>341</v>
      </c>
      <c r="B25" s="1">
        <v>7</v>
      </c>
      <c r="C25" s="1">
        <v>30.1</v>
      </c>
      <c r="D25" s="1">
        <v>2019</v>
      </c>
      <c r="E25" s="1" t="s">
        <v>337</v>
      </c>
    </row>
    <row r="26" spans="1:12" x14ac:dyDescent="0.35">
      <c r="A26" s="7" t="s">
        <v>342</v>
      </c>
      <c r="B26" s="8">
        <f>SUM(B21:B25)</f>
        <v>56</v>
      </c>
      <c r="C26" s="8">
        <f>SUM(C21:C25)</f>
        <v>242.5</v>
      </c>
      <c r="D26" s="1"/>
      <c r="E26" s="1"/>
    </row>
    <row r="27" spans="1:12" x14ac:dyDescent="0.35">
      <c r="B27" s="1"/>
      <c r="C27" s="1"/>
      <c r="D27" s="1"/>
      <c r="E27" s="1"/>
    </row>
    <row r="28" spans="1:12" x14ac:dyDescent="0.35">
      <c r="B28" s="1"/>
      <c r="C28" s="1"/>
      <c r="D28" s="1"/>
      <c r="E28" s="1"/>
    </row>
    <row r="29" spans="1:12" ht="43.5" x14ac:dyDescent="0.35">
      <c r="B29" s="5" t="s">
        <v>324</v>
      </c>
      <c r="C29" s="5" t="s">
        <v>325</v>
      </c>
      <c r="D29" s="5" t="s">
        <v>323</v>
      </c>
      <c r="E29" s="9"/>
    </row>
    <row r="30" spans="1:12" x14ac:dyDescent="0.35">
      <c r="A30" t="str">
        <f>'[1]12.1.2021'!A54</f>
        <v>Marttila, Verhonkulma</v>
      </c>
      <c r="B30" s="1">
        <f>'[1]12.1.2021'!C54</f>
        <v>6</v>
      </c>
      <c r="C30" s="1">
        <f>'[1]12.1.2021'!D54</f>
        <v>27</v>
      </c>
      <c r="D30" s="1">
        <v>2020</v>
      </c>
      <c r="E30" s="1" t="s">
        <v>337</v>
      </c>
    </row>
    <row r="31" spans="1:12" x14ac:dyDescent="0.35">
      <c r="A31" t="str">
        <f>'[1]12.1.2021'!A55</f>
        <v>Maalahti, Långmossan</v>
      </c>
      <c r="B31" s="1">
        <f>'[1]12.1.2021'!C55</f>
        <v>7</v>
      </c>
      <c r="C31" s="1">
        <f>'[1]12.1.2021'!D55</f>
        <v>30.1</v>
      </c>
      <c r="D31" s="1">
        <v>2020</v>
      </c>
      <c r="E31" s="1" t="s">
        <v>337</v>
      </c>
    </row>
    <row r="32" spans="1:12" x14ac:dyDescent="0.35">
      <c r="A32" t="str">
        <f>'[1]12.1.2021'!A56</f>
        <v>Maalahti, Ribäcken</v>
      </c>
      <c r="B32" s="1">
        <f>'[1]12.1.2021'!C56</f>
        <v>5</v>
      </c>
      <c r="C32" s="1">
        <f>'[1]12.1.2021'!D56</f>
        <v>23</v>
      </c>
      <c r="D32" s="1">
        <v>2020</v>
      </c>
      <c r="E32" s="1" t="s">
        <v>337</v>
      </c>
    </row>
    <row r="33" spans="1:5" x14ac:dyDescent="0.35">
      <c r="A33" t="str">
        <f>'[1]12.1.2021'!A58</f>
        <v>Pyhäjoki, Oltava</v>
      </c>
      <c r="B33" s="1">
        <f>'[1]12.1.2021'!C58</f>
        <v>19</v>
      </c>
      <c r="C33" s="1">
        <f>'[1]12.1.2021'!D58</f>
        <v>91</v>
      </c>
      <c r="D33" s="1">
        <v>2020</v>
      </c>
      <c r="E33" s="1" t="s">
        <v>337</v>
      </c>
    </row>
    <row r="34" spans="1:5" x14ac:dyDescent="0.35">
      <c r="A34" t="str">
        <f>'[1]12.1.2021'!A57</f>
        <v>Pyhäjoki, Paltusmäki</v>
      </c>
      <c r="B34" s="1">
        <f>'[1]12.1.2021'!C57</f>
        <v>5</v>
      </c>
      <c r="C34" s="1">
        <f>'[1]12.1.2021'!D57</f>
        <v>21.5</v>
      </c>
      <c r="D34" s="1">
        <v>2020</v>
      </c>
      <c r="E34" s="1" t="s">
        <v>337</v>
      </c>
    </row>
    <row r="35" spans="1:5" x14ac:dyDescent="0.35">
      <c r="A35" s="7" t="s">
        <v>343</v>
      </c>
      <c r="B35" s="8">
        <f>SUM(B30:B34)</f>
        <v>42</v>
      </c>
      <c r="C35" s="8">
        <f>SUM(C30:C34)</f>
        <v>192.6</v>
      </c>
      <c r="D35" s="1"/>
      <c r="E35" s="1"/>
    </row>
    <row r="36" spans="1:5" x14ac:dyDescent="0.35">
      <c r="B36" s="1"/>
      <c r="C36" s="1"/>
      <c r="D36" s="1"/>
      <c r="E36" s="1"/>
    </row>
    <row r="38" spans="1:5" ht="43.5" x14ac:dyDescent="0.35">
      <c r="B38" s="5" t="s">
        <v>324</v>
      </c>
      <c r="C38" s="5" t="s">
        <v>325</v>
      </c>
      <c r="D38" s="5" t="s">
        <v>323</v>
      </c>
      <c r="E38" s="9"/>
    </row>
    <row r="39" spans="1:5" x14ac:dyDescent="0.35">
      <c r="A39" t="str">
        <f>'2.4.2025'!B53</f>
        <v>Kajaani ja Pyhäntä, Piiparinmäki, vaihe 1</v>
      </c>
      <c r="B39" s="1">
        <f>'2.4.2025'!D53</f>
        <v>13</v>
      </c>
      <c r="C39" s="1">
        <f>'2.4.2025'!E53</f>
        <v>54.6</v>
      </c>
      <c r="D39" s="1">
        <v>2021</v>
      </c>
      <c r="E39" s="1" t="s">
        <v>344</v>
      </c>
    </row>
    <row r="40" spans="1:5" x14ac:dyDescent="0.35">
      <c r="A40" t="str">
        <f>'2.4.2025'!B52</f>
        <v>Kauhajoki, Suolakangas</v>
      </c>
      <c r="B40" s="1">
        <f>'2.4.2025'!D52</f>
        <v>9</v>
      </c>
      <c r="C40" s="1">
        <f>'2.4.2025'!E52</f>
        <v>37.800000000000004</v>
      </c>
      <c r="D40" s="1">
        <v>2021</v>
      </c>
      <c r="E40" s="1" t="s">
        <v>344</v>
      </c>
    </row>
    <row r="41" spans="1:5" x14ac:dyDescent="0.35">
      <c r="A41" t="str">
        <f>'2.4.2025'!B54</f>
        <v>Kajaani ja Pyhäntä, Piiparinmäki, vaihe 2</v>
      </c>
      <c r="B41" s="1">
        <f>'2.4.2025'!D54</f>
        <v>28</v>
      </c>
      <c r="C41" s="1">
        <f>'2.4.2025'!E54</f>
        <v>156.80000000000001</v>
      </c>
      <c r="D41" s="1">
        <v>2021</v>
      </c>
      <c r="E41" s="1" t="s">
        <v>344</v>
      </c>
    </row>
    <row r="42" spans="1:5" x14ac:dyDescent="0.35">
      <c r="A42" t="str">
        <f>'2.4.2025'!B55</f>
        <v>Uusikaarlepyy, Kröpuln</v>
      </c>
      <c r="B42" s="1">
        <f>'2.4.2025'!D55</f>
        <v>7</v>
      </c>
      <c r="C42" s="1">
        <f>'2.4.2025'!E55</f>
        <v>30.099999999999998</v>
      </c>
      <c r="D42" s="1">
        <v>2021</v>
      </c>
      <c r="E42" s="1" t="s">
        <v>344</v>
      </c>
    </row>
    <row r="43" spans="1:5" x14ac:dyDescent="0.35">
      <c r="A43" t="str">
        <f>'2.4.2025'!B56</f>
        <v>Vöyri, Storbacken</v>
      </c>
      <c r="B43" s="1">
        <f>'2.4.2025'!D56</f>
        <v>7</v>
      </c>
      <c r="C43" s="1">
        <f>'2.4.2025'!E56</f>
        <v>30.099999999999998</v>
      </c>
      <c r="D43" s="1">
        <v>2021</v>
      </c>
      <c r="E43" s="1" t="s">
        <v>344</v>
      </c>
    </row>
    <row r="44" spans="1:5" x14ac:dyDescent="0.35">
      <c r="A44" t="str">
        <f>'2.4.2025'!B51</f>
        <v>Teuva ja Kurikka, Saunamaa</v>
      </c>
      <c r="B44" s="1">
        <f>'2.4.2025'!D51</f>
        <v>8</v>
      </c>
      <c r="C44" s="1">
        <f>'2.4.2025'!E51</f>
        <v>33.6</v>
      </c>
      <c r="D44" s="1">
        <v>2021</v>
      </c>
      <c r="E44" s="1" t="s">
        <v>344</v>
      </c>
    </row>
    <row r="45" spans="1:5" x14ac:dyDescent="0.35">
      <c r="A45" t="str">
        <f>'2.4.2025'!B57</f>
        <v>Pihtipudas, Ilosjoki</v>
      </c>
      <c r="B45" s="1">
        <f>'2.4.2025'!D57</f>
        <v>7</v>
      </c>
      <c r="C45" s="1">
        <f>'2.4.2025'!E57</f>
        <v>29.4</v>
      </c>
      <c r="D45" s="1">
        <v>2021</v>
      </c>
      <c r="E45" s="1" t="s">
        <v>344</v>
      </c>
    </row>
    <row r="46" spans="1:5" x14ac:dyDescent="0.35">
      <c r="A46" t="str">
        <f>'2.4.2025'!B58</f>
        <v>Sievi, Jakoistenkallio</v>
      </c>
      <c r="B46" s="1">
        <f>'2.4.2025'!D58</f>
        <v>7</v>
      </c>
      <c r="C46" s="1">
        <f>'2.4.2025'!E58</f>
        <v>29.4</v>
      </c>
      <c r="D46" s="1">
        <v>2021</v>
      </c>
      <c r="E46" s="1" t="s">
        <v>344</v>
      </c>
    </row>
    <row r="47" spans="1:5" x14ac:dyDescent="0.35">
      <c r="A47" t="str">
        <f>'2.4.2025'!B59</f>
        <v>Haapajärvi, Välikangas</v>
      </c>
      <c r="B47" s="1">
        <f>'2.4.2025'!D59</f>
        <v>24</v>
      </c>
      <c r="C47" s="1">
        <f>'2.4.2025'!E59</f>
        <v>100.8</v>
      </c>
      <c r="D47" s="1">
        <v>2021</v>
      </c>
      <c r="E47" s="1" t="s">
        <v>344</v>
      </c>
    </row>
    <row r="48" spans="1:5" x14ac:dyDescent="0.35">
      <c r="A48" t="str">
        <f>'2.4.2025'!B60</f>
        <v>Ypäjä ja Humppila, Tyrinselkä II</v>
      </c>
      <c r="B48" s="1">
        <f>'2.4.2025'!D60</f>
        <v>4</v>
      </c>
      <c r="C48" s="1">
        <f>'2.4.2025'!E60</f>
        <v>17.100000000000001</v>
      </c>
      <c r="D48" s="1">
        <v>2021</v>
      </c>
      <c r="E48" s="1" t="s">
        <v>344</v>
      </c>
    </row>
    <row r="49" spans="1:11" x14ac:dyDescent="0.35">
      <c r="A49" s="7" t="s">
        <v>345</v>
      </c>
      <c r="B49" s="8">
        <f>SUM(B39:B48)</f>
        <v>114</v>
      </c>
      <c r="C49" s="8">
        <f>SUM(C39:C48)</f>
        <v>519.70000000000005</v>
      </c>
      <c r="D49" s="1"/>
      <c r="E49" s="1"/>
    </row>
    <row r="50" spans="1:11" x14ac:dyDescent="0.35">
      <c r="B50" s="1"/>
      <c r="C50" s="1"/>
      <c r="D50" s="1"/>
      <c r="E50" s="1"/>
    </row>
    <row r="52" spans="1:11" ht="43.5" x14ac:dyDescent="0.35">
      <c r="B52" s="5" t="s">
        <v>324</v>
      </c>
      <c r="C52" s="5" t="s">
        <v>325</v>
      </c>
      <c r="D52" s="5" t="s">
        <v>323</v>
      </c>
      <c r="E52" s="9"/>
    </row>
    <row r="53" spans="1:11" x14ac:dyDescent="0.35">
      <c r="A53" t="str">
        <f>'2.4.2025'!B98</f>
        <v>Karstula, Korkeakangas</v>
      </c>
      <c r="B53" s="1">
        <f>'2.4.2025'!D98</f>
        <v>9</v>
      </c>
      <c r="C53" s="1">
        <f>'2.4.2025'!E98</f>
        <v>43.199999999999996</v>
      </c>
      <c r="D53" s="1">
        <v>2022</v>
      </c>
      <c r="E53" s="1" t="s">
        <v>337</v>
      </c>
    </row>
    <row r="54" spans="1:11" x14ac:dyDescent="0.35">
      <c r="A54" t="str">
        <f>'2.4.2025'!B96</f>
        <v>Kurikka, Rasakangas</v>
      </c>
      <c r="B54" s="1">
        <f>'2.4.2025'!D96</f>
        <v>8</v>
      </c>
      <c r="C54" s="1">
        <f>'2.4.2025'!E96</f>
        <v>48</v>
      </c>
      <c r="D54" s="1">
        <v>2022</v>
      </c>
      <c r="E54" s="1" t="s">
        <v>337</v>
      </c>
    </row>
    <row r="55" spans="1:11" x14ac:dyDescent="0.35">
      <c r="A55" t="str">
        <f>'2.4.2025'!B95</f>
        <v>Humppila ja Urjala, Voimamylly</v>
      </c>
      <c r="B55" s="1">
        <f>'2.4.2025'!D95</f>
        <v>6</v>
      </c>
      <c r="C55" s="1">
        <f>'2.4.2025'!E95</f>
        <v>25.799999999999997</v>
      </c>
      <c r="D55" s="1">
        <v>2022</v>
      </c>
      <c r="E55" s="1" t="s">
        <v>337</v>
      </c>
    </row>
    <row r="56" spans="1:11" x14ac:dyDescent="0.35">
      <c r="A56" t="str">
        <f>'2.4.2025'!B93</f>
        <v>Soini, Konttisuo</v>
      </c>
      <c r="B56" s="1">
        <f>'2.4.2025'!D93</f>
        <v>7</v>
      </c>
      <c r="C56" s="1">
        <f>'2.4.2025'!E93</f>
        <v>29.96</v>
      </c>
      <c r="D56" s="1">
        <v>2022</v>
      </c>
      <c r="E56" s="1" t="s">
        <v>337</v>
      </c>
    </row>
    <row r="57" spans="1:11" x14ac:dyDescent="0.35">
      <c r="A57" t="str">
        <f>'2.4.2025'!B94</f>
        <v>Teuva, Paskoonharju</v>
      </c>
      <c r="B57" s="1">
        <f>'2.4.2025'!D94</f>
        <v>21</v>
      </c>
      <c r="C57" s="1">
        <f>'2.4.2025'!E94</f>
        <v>117.6</v>
      </c>
      <c r="D57" s="1">
        <v>2022</v>
      </c>
      <c r="E57" s="1" t="s">
        <v>337</v>
      </c>
      <c r="G57" s="1"/>
    </row>
    <row r="58" spans="1:11" x14ac:dyDescent="0.35">
      <c r="A58" t="str">
        <f>'2.4.2025'!B99</f>
        <v>Pyhäjoki, Polusjärvi</v>
      </c>
      <c r="B58" s="1">
        <f>'2.4.2025'!D99</f>
        <v>10</v>
      </c>
      <c r="C58" s="1">
        <f>'2.4.2025'!E99</f>
        <v>43</v>
      </c>
      <c r="D58" s="1">
        <v>2022</v>
      </c>
      <c r="E58" s="1" t="s">
        <v>337</v>
      </c>
    </row>
    <row r="59" spans="1:11" x14ac:dyDescent="0.35">
      <c r="A59" t="str">
        <f>'2.4.2025'!B97</f>
        <v>Vaala, Metsälamminkangas</v>
      </c>
      <c r="B59" s="1">
        <f>'2.4.2025'!D97</f>
        <v>24</v>
      </c>
      <c r="C59" s="1">
        <f>'2.4.2025'!E97</f>
        <v>132</v>
      </c>
      <c r="D59" s="1">
        <v>2022</v>
      </c>
      <c r="E59" s="1" t="s">
        <v>337</v>
      </c>
    </row>
    <row r="60" spans="1:11" x14ac:dyDescent="0.35">
      <c r="A60" s="33" t="str">
        <f>'2.4.2025'!B92</f>
        <v>Raahe, Mastokangas</v>
      </c>
      <c r="B60" s="1" cm="1">
        <f t="array" ref="B60:C60">'2.4.2025'!D92:E92</f>
        <v>12</v>
      </c>
      <c r="C60" s="1">
        <v>68.400000000000006</v>
      </c>
      <c r="D60" s="1">
        <f>'2.4.2025'!I92</f>
        <v>2022</v>
      </c>
      <c r="E60" s="1" t="s">
        <v>337</v>
      </c>
      <c r="G60" s="1"/>
    </row>
    <row r="61" spans="1:11" x14ac:dyDescent="0.35">
      <c r="A61" t="str">
        <f>'2.4.2025'!B91</f>
        <v>Kalajoki, Juurakko</v>
      </c>
      <c r="B61" s="1">
        <f>'2.4.2025'!D91</f>
        <v>7</v>
      </c>
      <c r="C61" s="1">
        <f>'2.4.2025'!E91</f>
        <v>39.9</v>
      </c>
      <c r="D61" s="1">
        <v>2022</v>
      </c>
      <c r="E61" s="1" t="s">
        <v>337</v>
      </c>
    </row>
    <row r="62" spans="1:11" x14ac:dyDescent="0.35">
      <c r="A62" t="str">
        <f>'2.4.2025'!B75</f>
        <v>Saarijärvi, Soidinmäki</v>
      </c>
      <c r="B62" s="1">
        <f>'2.4.2025'!D75</f>
        <v>7</v>
      </c>
      <c r="C62" s="1">
        <f>'2.4.2025'!E75</f>
        <v>38.5</v>
      </c>
      <c r="D62" s="1">
        <v>2022</v>
      </c>
      <c r="E62" s="1" t="s">
        <v>337</v>
      </c>
      <c r="G62" s="1"/>
    </row>
    <row r="63" spans="1:11" x14ac:dyDescent="0.35">
      <c r="A63" s="31" t="s">
        <v>186</v>
      </c>
      <c r="B63" s="32">
        <v>8</v>
      </c>
      <c r="C63" s="32">
        <f>8*6</f>
        <v>48</v>
      </c>
      <c r="D63" s="1">
        <v>2022</v>
      </c>
      <c r="E63" s="1" t="s">
        <v>337</v>
      </c>
      <c r="F63" s="1"/>
      <c r="J63" s="1"/>
      <c r="K63"/>
    </row>
    <row r="64" spans="1:11" x14ac:dyDescent="0.35">
      <c r="A64" s="31" t="s">
        <v>189</v>
      </c>
      <c r="B64" s="32">
        <v>7</v>
      </c>
      <c r="C64" s="32">
        <f>7*6</f>
        <v>42</v>
      </c>
      <c r="D64" s="1">
        <v>2022</v>
      </c>
      <c r="E64" s="1" t="s">
        <v>337</v>
      </c>
      <c r="F64" s="1"/>
      <c r="J64" s="1"/>
      <c r="K64"/>
    </row>
    <row r="65" spans="1:11" x14ac:dyDescent="0.35">
      <c r="A65" t="str">
        <f>'2.4.2025'!B90</f>
        <v>Maalahti, Takanebacken</v>
      </c>
      <c r="B65" s="1" cm="1">
        <f t="array" ref="B65:C65">'2.4.2025'!D90:E90</f>
        <v>5</v>
      </c>
      <c r="C65" s="1">
        <v>28.5</v>
      </c>
      <c r="D65" s="1">
        <f>'2.4.2025'!I90</f>
        <v>2022</v>
      </c>
      <c r="E65" s="1" t="s">
        <v>337</v>
      </c>
    </row>
    <row r="66" spans="1:11" x14ac:dyDescent="0.35">
      <c r="A66" t="str">
        <f>'2.4.2025'!B88</f>
        <v>Pyhäjoki, Karhunnevankangas</v>
      </c>
      <c r="B66" s="1">
        <f>'2.4.2025'!D88</f>
        <v>33</v>
      </c>
      <c r="C66" s="1">
        <f>'2.4.2025'!E88</f>
        <v>188.1</v>
      </c>
      <c r="D66" s="1">
        <v>2022</v>
      </c>
      <c r="E66" s="1" t="s">
        <v>337</v>
      </c>
      <c r="G66" s="1"/>
    </row>
    <row r="67" spans="1:11" x14ac:dyDescent="0.35">
      <c r="A67" s="33" t="str">
        <f>'2.4.2025'!B89</f>
        <v>Pyhäjoki, Puskakorpi</v>
      </c>
      <c r="B67" s="1">
        <f>'2.4.2025'!D89</f>
        <v>16</v>
      </c>
      <c r="C67" s="1">
        <f>'2.4.2025'!E89</f>
        <v>88</v>
      </c>
      <c r="D67" s="1">
        <f>'2.4.2025'!I89</f>
        <v>2022</v>
      </c>
      <c r="E67" s="1" t="s">
        <v>337</v>
      </c>
      <c r="G67" s="1"/>
    </row>
    <row r="68" spans="1:11" x14ac:dyDescent="0.35">
      <c r="A68" s="33" t="str">
        <f>'2.4.2025'!B86</f>
        <v>Kurikka, Rustari</v>
      </c>
      <c r="B68" s="1">
        <f>'2.4.2025'!D86</f>
        <v>8</v>
      </c>
      <c r="C68" s="1">
        <f>'2.4.2025'!E86</f>
        <v>44</v>
      </c>
      <c r="D68" s="1">
        <v>2022</v>
      </c>
      <c r="E68" s="1" t="s">
        <v>337</v>
      </c>
      <c r="G68" s="1"/>
    </row>
    <row r="69" spans="1:11" x14ac:dyDescent="0.35">
      <c r="A69" s="33" t="str">
        <f>'2.4.2025'!B85</f>
        <v>Sievi, Puutikankangas</v>
      </c>
      <c r="B69" s="1">
        <f>'2.4.2025'!D85</f>
        <v>8</v>
      </c>
      <c r="C69" s="1">
        <f>'2.4.2025'!E85</f>
        <v>44</v>
      </c>
      <c r="D69" s="1">
        <v>2022</v>
      </c>
      <c r="E69" s="1" t="s">
        <v>337</v>
      </c>
      <c r="G69" s="1"/>
    </row>
    <row r="70" spans="1:11" x14ac:dyDescent="0.35">
      <c r="A70" s="33" t="str">
        <f>'2.4.2025'!B83</f>
        <v>Mustasaari, Vaasa, Merkkikallio</v>
      </c>
      <c r="B70" s="1">
        <f>'2.4.2025'!D83</f>
        <v>15</v>
      </c>
      <c r="C70" s="1">
        <f>'2.4.2025'!E83</f>
        <v>82.5</v>
      </c>
      <c r="D70" s="1">
        <v>2022</v>
      </c>
      <c r="E70" s="1" t="s">
        <v>337</v>
      </c>
      <c r="G70" s="1"/>
    </row>
    <row r="71" spans="1:11" x14ac:dyDescent="0.35">
      <c r="A71" s="33" t="str">
        <f>'2.4.2025'!B87</f>
        <v>Posio, Murtotuuli</v>
      </c>
      <c r="B71" s="1">
        <f>'2.4.2025'!D87</f>
        <v>21</v>
      </c>
      <c r="C71" s="1">
        <f>'2.4.2025'!E87</f>
        <v>126</v>
      </c>
      <c r="D71" s="1">
        <f>'2.4.2025'!I87</f>
        <v>2022</v>
      </c>
      <c r="E71" s="1" t="s">
        <v>337</v>
      </c>
      <c r="G71" s="1"/>
    </row>
    <row r="72" spans="1:11" x14ac:dyDescent="0.35">
      <c r="A72" s="33" t="s">
        <v>194</v>
      </c>
      <c r="B72" s="1">
        <f>'2.4.2025'!D80</f>
        <v>3</v>
      </c>
      <c r="C72" s="1">
        <f>'2.4.2025'!E80</f>
        <v>12.600000000000001</v>
      </c>
      <c r="D72" s="1">
        <f>'2.4.2025'!I80</f>
        <v>2022</v>
      </c>
      <c r="E72" s="1" t="s">
        <v>337</v>
      </c>
      <c r="G72" s="1"/>
    </row>
    <row r="73" spans="1:11" x14ac:dyDescent="0.35">
      <c r="A73" s="31" t="str">
        <f>'2.4.2025'!B76</f>
        <v>Kalajoki, Torvenkylä</v>
      </c>
      <c r="B73" s="1">
        <f>'2.4.2025'!D76</f>
        <v>7</v>
      </c>
      <c r="C73" s="1">
        <f>'2.4.2025'!E76</f>
        <v>39.9</v>
      </c>
      <c r="D73" s="1">
        <v>2022</v>
      </c>
      <c r="E73" s="1" t="s">
        <v>337</v>
      </c>
      <c r="G73" s="1"/>
    </row>
    <row r="74" spans="1:11" x14ac:dyDescent="0.35">
      <c r="A74" s="31" t="str">
        <f>'2.4.2025'!B79</f>
        <v>Kristiinankaupunki, Lappfjärd</v>
      </c>
      <c r="B74" s="32" cm="1">
        <f t="array" ref="B74:C74">'2.4.2025'!D79:E79</f>
        <v>31</v>
      </c>
      <c r="C74" s="32">
        <v>192</v>
      </c>
      <c r="D74" s="1">
        <f>'2.4.2025'!I79</f>
        <v>2022</v>
      </c>
      <c r="E74" s="1" t="s">
        <v>337</v>
      </c>
      <c r="F74" s="1"/>
      <c r="J74" s="1"/>
      <c r="K74"/>
    </row>
    <row r="75" spans="1:11" x14ac:dyDescent="0.35">
      <c r="A75" s="31" t="str">
        <f>'2.4.2025'!B81</f>
        <v>Närpiö, Norrskogen</v>
      </c>
      <c r="B75" s="32">
        <f>'2.4.2025'!D81</f>
        <v>17</v>
      </c>
      <c r="C75" s="32">
        <f>'2.4.2025'!E81</f>
        <v>102</v>
      </c>
      <c r="D75" s="1">
        <v>2022</v>
      </c>
      <c r="E75" s="1" t="s">
        <v>337</v>
      </c>
      <c r="F75" s="1"/>
      <c r="J75" s="1"/>
      <c r="K75"/>
    </row>
    <row r="76" spans="1:11" x14ac:dyDescent="0.35">
      <c r="A76" t="str">
        <f>'2.4.2025'!B82</f>
        <v>Kokkola, Kalajoki, Kannus, Mutkalampi</v>
      </c>
      <c r="B76" s="1">
        <f>'2.4.2025'!D82</f>
        <v>69</v>
      </c>
      <c r="C76" s="1">
        <f>'2.4.2025'!E82</f>
        <v>404</v>
      </c>
      <c r="D76" s="1">
        <v>2022</v>
      </c>
      <c r="E76" s="1" t="s">
        <v>337</v>
      </c>
      <c r="G76" s="1"/>
    </row>
    <row r="77" spans="1:11" x14ac:dyDescent="0.35">
      <c r="A77" s="33" t="str">
        <f>'2.4.2025'!B84</f>
        <v>Siikajoki, Isoneva</v>
      </c>
      <c r="B77" s="1">
        <f>'2.4.2025'!D84</f>
        <v>21</v>
      </c>
      <c r="C77" s="1">
        <f>'2.4.2025'!E84</f>
        <v>126</v>
      </c>
      <c r="D77" s="1">
        <f>'2.4.2025'!I84</f>
        <v>2022</v>
      </c>
      <c r="E77" s="1" t="s">
        <v>337</v>
      </c>
      <c r="G77" s="1"/>
    </row>
    <row r="78" spans="1:11" x14ac:dyDescent="0.35">
      <c r="A78" s="7" t="s">
        <v>346</v>
      </c>
      <c r="B78" s="8">
        <f>SUM(B53:B77)</f>
        <v>380</v>
      </c>
      <c r="C78" s="8">
        <f>SUM(C53:C77)</f>
        <v>2153.96</v>
      </c>
      <c r="D78" s="1"/>
      <c r="G78" s="1"/>
    </row>
    <row r="79" spans="1:11" x14ac:dyDescent="0.35">
      <c r="B79" s="1"/>
      <c r="C79" s="1"/>
      <c r="G79" s="1"/>
    </row>
    <row r="80" spans="1:11" ht="43.5" x14ac:dyDescent="0.35">
      <c r="B80" s="5" t="s">
        <v>324</v>
      </c>
      <c r="C80" s="5" t="s">
        <v>325</v>
      </c>
      <c r="D80" s="5" t="s">
        <v>323</v>
      </c>
      <c r="E80" s="9"/>
    </row>
    <row r="81" spans="1:11" x14ac:dyDescent="0.35">
      <c r="A81" t="str">
        <f>'2.4.2025'!B125</f>
        <v>Alajärvi, Louhukangas</v>
      </c>
      <c r="B81" s="1">
        <f>'2.4.2025'!D125</f>
        <v>23</v>
      </c>
      <c r="C81" s="1">
        <f>'2.4.2025'!E125</f>
        <v>142.6</v>
      </c>
      <c r="D81" s="1">
        <v>2023</v>
      </c>
      <c r="E81" s="1" t="s">
        <v>337</v>
      </c>
      <c r="G81" s="1"/>
    </row>
    <row r="82" spans="1:11" x14ac:dyDescent="0.35">
      <c r="A82" t="str">
        <f>'2.4.2025'!B136</f>
        <v>Kyyjärvi, Hallakangas</v>
      </c>
      <c r="B82" s="1">
        <f>'2.4.2025'!D136</f>
        <v>8</v>
      </c>
      <c r="C82" s="1">
        <f>'2.4.2025'!E136</f>
        <v>45.6</v>
      </c>
      <c r="D82" s="1">
        <f>'2.4.2025'!I136</f>
        <v>2023</v>
      </c>
      <c r="E82" s="1" t="s">
        <v>347</v>
      </c>
      <c r="G82" s="1"/>
    </row>
    <row r="83" spans="1:11" x14ac:dyDescent="0.35">
      <c r="A83" t="str">
        <f>'2.4.2025'!B131</f>
        <v>Kalajoki, Läntinen</v>
      </c>
      <c r="B83" s="1">
        <f>'2.4.2025'!D131</f>
        <v>14</v>
      </c>
      <c r="C83" s="1">
        <f>'2.4.2025'!E131</f>
        <v>79.8</v>
      </c>
      <c r="D83" s="1">
        <v>2023</v>
      </c>
      <c r="E83" s="1" t="s">
        <v>347</v>
      </c>
      <c r="G83" s="1"/>
    </row>
    <row r="84" spans="1:11" x14ac:dyDescent="0.35">
      <c r="A84" s="33" t="str">
        <f>'2.4.2025'!B137</f>
        <v>Närpiö, Pjelax-Böle</v>
      </c>
      <c r="B84" s="1">
        <f>'2.4.2025'!D137</f>
        <v>37</v>
      </c>
      <c r="C84" s="1">
        <f>'2.4.2025'!E137</f>
        <v>251.6</v>
      </c>
      <c r="D84" s="1">
        <f>'2.4.2025'!I137</f>
        <v>2023</v>
      </c>
      <c r="E84" s="1" t="s">
        <v>347</v>
      </c>
      <c r="G84" s="1"/>
    </row>
    <row r="85" spans="1:11" x14ac:dyDescent="0.35">
      <c r="A85" s="33" t="str">
        <f>'2.4.2025'!B132</f>
        <v>Karvia, Jäkäläkangas</v>
      </c>
      <c r="B85" s="1">
        <f>'2.4.2025'!D132</f>
        <v>5</v>
      </c>
      <c r="C85" s="1">
        <f>'2.4.2025'!E132</f>
        <v>30</v>
      </c>
      <c r="D85" s="1">
        <f>'2.4.2025'!I132</f>
        <v>2023</v>
      </c>
      <c r="E85" s="1" t="s">
        <v>347</v>
      </c>
      <c r="G85" s="1"/>
    </row>
    <row r="86" spans="1:11" x14ac:dyDescent="0.35">
      <c r="A86" s="17" t="str">
        <f>'2.4.2025'!B138</f>
        <v>Oulunsalo (Riutunkari)</v>
      </c>
      <c r="B86" s="19">
        <f>'2.4.2025'!D138</f>
        <v>3</v>
      </c>
      <c r="C86" s="19">
        <f>'2.4.2025'!E138</f>
        <v>12.600000000000001</v>
      </c>
      <c r="D86" s="1">
        <f>'2.4.2025'!I138</f>
        <v>2023</v>
      </c>
      <c r="E86" s="1" t="s">
        <v>347</v>
      </c>
      <c r="G86" s="1"/>
    </row>
    <row r="87" spans="1:11" x14ac:dyDescent="0.35">
      <c r="A87" t="str">
        <f>'2.4.2025'!B126</f>
        <v>Alajärvi, Möksy</v>
      </c>
      <c r="B87" s="1">
        <f>'2.4.2025'!D126</f>
        <v>13</v>
      </c>
      <c r="C87" s="1">
        <f>'2.4.2025'!E126</f>
        <v>78</v>
      </c>
      <c r="D87" s="1">
        <f>'2.4.2025'!I126</f>
        <v>2023</v>
      </c>
      <c r="E87" s="1" t="s">
        <v>337</v>
      </c>
    </row>
    <row r="88" spans="1:11" x14ac:dyDescent="0.35">
      <c r="A88" s="31" t="str">
        <f>'2.4.2025'!B133</f>
        <v>Kemijärvi, Salla, Nuolivaara</v>
      </c>
      <c r="B88" s="1">
        <f>'2.4.2025'!D133</f>
        <v>17</v>
      </c>
      <c r="C88" s="1">
        <f>'2.4.2025'!E133</f>
        <v>96.9</v>
      </c>
      <c r="D88" s="1">
        <f>'2.4.2025'!I133</f>
        <v>2023</v>
      </c>
      <c r="E88" t="s">
        <v>347</v>
      </c>
      <c r="G88" s="1"/>
    </row>
    <row r="89" spans="1:11" x14ac:dyDescent="0.35">
      <c r="A89" s="33" t="str">
        <f>'2.4.2025'!B127</f>
        <v>Haapajärvi, Pajuperänkangas</v>
      </c>
      <c r="B89" s="1">
        <f>'2.4.2025'!D127</f>
        <v>14</v>
      </c>
      <c r="C89" s="1">
        <f>'2.4.2025'!E127</f>
        <v>86.8</v>
      </c>
      <c r="D89" s="1">
        <v>2023</v>
      </c>
      <c r="E89" s="1" t="s">
        <v>337</v>
      </c>
      <c r="G89" s="1"/>
    </row>
    <row r="90" spans="1:11" x14ac:dyDescent="0.35">
      <c r="A90" t="str">
        <f>'2.4.2025'!B128</f>
        <v>Hyrynsalmi, Illevaara</v>
      </c>
      <c r="B90" s="1" cm="1">
        <f t="array" ref="B90:C90">'2.4.2025'!D128:E128</f>
        <v>5</v>
      </c>
      <c r="C90" s="1">
        <v>30</v>
      </c>
      <c r="D90" s="1">
        <f>'2.4.2025'!I128</f>
        <v>2023</v>
      </c>
      <c r="E90" s="1" t="s">
        <v>337</v>
      </c>
    </row>
    <row r="91" spans="1:11" x14ac:dyDescent="0.35">
      <c r="A91" s="17" t="str">
        <f>'2.4.2025'!B134</f>
        <v>Kinnula, Hautakangas</v>
      </c>
      <c r="B91" s="19">
        <f>'2.4.2025'!D134</f>
        <v>8</v>
      </c>
      <c r="C91" s="19">
        <f>'2.4.2025'!E134</f>
        <v>45.6</v>
      </c>
      <c r="D91" s="1">
        <f>'2.4.2025'!I134</f>
        <v>2023</v>
      </c>
      <c r="E91" t="s">
        <v>347</v>
      </c>
      <c r="G91" s="1"/>
    </row>
    <row r="92" spans="1:11" x14ac:dyDescent="0.35">
      <c r="A92" s="31" t="str">
        <f>'2.4.2025'!B129</f>
        <v>Hyrynsalmi, Lumivaara</v>
      </c>
      <c r="B92" s="32" cm="1">
        <f t="array" ref="B92:C92">'2.4.2025'!D129:E129</f>
        <v>8</v>
      </c>
      <c r="C92" s="32">
        <v>45.6</v>
      </c>
      <c r="D92" s="1">
        <f>'2.4.2025'!I129</f>
        <v>2023</v>
      </c>
      <c r="E92" s="1" t="s">
        <v>337</v>
      </c>
      <c r="F92" s="1"/>
      <c r="J92" s="1"/>
      <c r="K92"/>
    </row>
    <row r="93" spans="1:11" x14ac:dyDescent="0.35">
      <c r="A93" s="17" t="str">
        <f>'2.4.2025'!B139</f>
        <v>Pudasjärvi, Tolpanvaara</v>
      </c>
      <c r="B93" s="19">
        <f>'2.4.2025'!D139</f>
        <v>13</v>
      </c>
      <c r="C93" s="19">
        <f>'2.4.2025'!E139</f>
        <v>76.5</v>
      </c>
      <c r="D93" s="1">
        <f>'2.4.2025'!I139</f>
        <v>2023</v>
      </c>
      <c r="E93" s="1" t="s">
        <v>347</v>
      </c>
      <c r="G93" s="1"/>
    </row>
    <row r="94" spans="1:11" x14ac:dyDescent="0.35">
      <c r="A94" s="17" t="str">
        <f>'2.4.2025'!B140</f>
        <v>Pyhäjärvi, Murtomäki</v>
      </c>
      <c r="B94" s="19">
        <f>'2.4.2025'!D140</f>
        <v>15</v>
      </c>
      <c r="C94" s="19">
        <f>'2.4.2025'!E140</f>
        <v>93</v>
      </c>
      <c r="D94" s="1">
        <f>'2.4.2025'!I140</f>
        <v>2023</v>
      </c>
      <c r="E94" s="1" t="s">
        <v>347</v>
      </c>
      <c r="G94" s="1"/>
    </row>
    <row r="95" spans="1:11" x14ac:dyDescent="0.35">
      <c r="A95" s="17" t="str">
        <f>'2.4.2025'!B141</f>
        <v>Saarijärvi, Haapalamminkangas</v>
      </c>
      <c r="B95" s="19">
        <f>'2.4.2025'!D141</f>
        <v>5</v>
      </c>
      <c r="C95" s="19">
        <f>'2.4.2025'!E141</f>
        <v>28.5</v>
      </c>
      <c r="D95" s="1">
        <f>'2.4.2025'!I141</f>
        <v>2023</v>
      </c>
      <c r="E95" s="1" t="s">
        <v>347</v>
      </c>
      <c r="G95" s="1"/>
    </row>
    <row r="96" spans="1:11" x14ac:dyDescent="0.35">
      <c r="A96" s="17" t="str">
        <f>'2.4.2025'!B142</f>
        <v>Siikajoki, Varessäikkä</v>
      </c>
      <c r="B96" s="19">
        <f>'2.4.2025'!D142</f>
        <v>1</v>
      </c>
      <c r="C96" s="19">
        <f>'2.4.2025'!E142</f>
        <v>2</v>
      </c>
      <c r="D96" s="1">
        <f>'2.4.2025'!I142</f>
        <v>2023</v>
      </c>
      <c r="E96" s="1" t="s">
        <v>347</v>
      </c>
      <c r="G96" s="1"/>
    </row>
    <row r="97" spans="1:7" x14ac:dyDescent="0.35">
      <c r="A97" t="str">
        <f>'2.4.2025'!B130</f>
        <v>Isojoki, Isokeidas</v>
      </c>
      <c r="B97" s="1" cm="1">
        <f t="array" ref="B97:C97">'2.4.2025'!D130:E130</f>
        <v>5</v>
      </c>
      <c r="C97" s="1">
        <v>33</v>
      </c>
      <c r="D97" s="1">
        <f>'2.4.2025'!I130</f>
        <v>2023</v>
      </c>
      <c r="E97" s="1" t="s">
        <v>337</v>
      </c>
      <c r="G97" s="1"/>
    </row>
    <row r="98" spans="1:7" x14ac:dyDescent="0.35">
      <c r="A98" s="31" t="str">
        <f>'2.4.2025'!B143</f>
        <v>Somero, Palma</v>
      </c>
      <c r="B98" s="1">
        <f>'2.4.2025'!D143</f>
        <v>4</v>
      </c>
      <c r="C98" s="1">
        <f>'2.4.2025'!E143</f>
        <v>16.8</v>
      </c>
      <c r="D98" s="1">
        <f>'2.4.2025'!I143</f>
        <v>2023</v>
      </c>
      <c r="E98" s="1" t="s">
        <v>347</v>
      </c>
      <c r="G98" s="1"/>
    </row>
    <row r="99" spans="1:7" x14ac:dyDescent="0.35">
      <c r="A99" t="str">
        <f>'2.4.2025'!B135</f>
        <v>Kristiinankaupunki, Västerik</v>
      </c>
      <c r="B99" s="1">
        <f>'2.4.2025'!D135</f>
        <v>9</v>
      </c>
      <c r="C99" s="1">
        <f>'2.4.2025'!E135</f>
        <v>55.800000000000004</v>
      </c>
      <c r="D99" s="1">
        <f>'2.4.2025'!I135</f>
        <v>2023</v>
      </c>
      <c r="E99" s="1" t="s">
        <v>347</v>
      </c>
      <c r="G99" s="1"/>
    </row>
    <row r="100" spans="1:7" x14ac:dyDescent="0.35">
      <c r="A100" s="31" t="str">
        <f>'2.4.2025'!B144</f>
        <v>Vöyri, Mörknässkogen</v>
      </c>
      <c r="B100" s="1">
        <f>'2.4.2025'!D144</f>
        <v>5</v>
      </c>
      <c r="C100" s="1">
        <f>'2.4.2025'!E144</f>
        <v>29.5</v>
      </c>
      <c r="D100" s="1">
        <v>2023</v>
      </c>
      <c r="E100" s="1" t="s">
        <v>347</v>
      </c>
      <c r="G100" s="1"/>
    </row>
    <row r="101" spans="1:7" x14ac:dyDescent="0.35">
      <c r="A101" s="7" t="s">
        <v>379</v>
      </c>
      <c r="B101" s="8">
        <f>SUM(B81:B100)</f>
        <v>212</v>
      </c>
      <c r="C101" s="8">
        <f>SUM(C81:C100)</f>
        <v>1280.1999999999998</v>
      </c>
      <c r="G101" s="1"/>
    </row>
    <row r="102" spans="1:7" x14ac:dyDescent="0.35">
      <c r="A102" s="17"/>
      <c r="B102" s="19"/>
      <c r="C102" s="19"/>
      <c r="G102" s="1"/>
    </row>
    <row r="103" spans="1:7" x14ac:dyDescent="0.35">
      <c r="A103" s="17"/>
      <c r="B103" s="19"/>
      <c r="C103" s="19"/>
      <c r="G103" s="1"/>
    </row>
    <row r="104" spans="1:7" ht="43.5" x14ac:dyDescent="0.35">
      <c r="B104" s="5" t="s">
        <v>324</v>
      </c>
      <c r="C104" s="5" t="s">
        <v>325</v>
      </c>
      <c r="D104" s="5" t="s">
        <v>323</v>
      </c>
      <c r="E104" s="9"/>
    </row>
    <row r="105" spans="1:7" x14ac:dyDescent="0.35">
      <c r="A105" t="str">
        <f>'2.4.2025'!B154</f>
        <v>Hyrynsalmi, Lumivaara II</v>
      </c>
      <c r="B105" s="1">
        <f>'2.4.2025'!D154</f>
        <v>9</v>
      </c>
      <c r="C105" s="1">
        <f>'2.4.2025'!E154</f>
        <v>55.8</v>
      </c>
      <c r="D105" s="1">
        <f>'2.4.2025'!I154</f>
        <v>2024</v>
      </c>
      <c r="E105" t="s">
        <v>347</v>
      </c>
      <c r="F105" s="1"/>
      <c r="G105" s="1"/>
    </row>
    <row r="106" spans="1:7" x14ac:dyDescent="0.35">
      <c r="A106" s="17" t="str">
        <f>'2.4.2025'!B155</f>
        <v>Ii, Isokangas</v>
      </c>
      <c r="B106" s="19">
        <f>'2.4.2025'!D155</f>
        <v>5</v>
      </c>
      <c r="C106" s="19">
        <f>'2.4.2025'!E155</f>
        <v>29.5</v>
      </c>
      <c r="D106" s="1">
        <f>'2.4.2025'!I155</f>
        <v>2024</v>
      </c>
      <c r="E106" t="s">
        <v>347</v>
      </c>
      <c r="G106" s="1"/>
    </row>
    <row r="107" spans="1:7" x14ac:dyDescent="0.35">
      <c r="A107" s="17" t="str">
        <f>'2.4.2025'!B156</f>
        <v>Ii, Palokangas</v>
      </c>
      <c r="B107" s="19">
        <f>'2.4.2025'!D156</f>
        <v>12</v>
      </c>
      <c r="C107" s="19">
        <f>'2.4.2025'!E156</f>
        <v>70.800000000000011</v>
      </c>
      <c r="D107" s="1">
        <f>'2.4.2025'!I156</f>
        <v>2024</v>
      </c>
      <c r="E107" t="s">
        <v>347</v>
      </c>
      <c r="G107" s="1"/>
    </row>
    <row r="108" spans="1:7" x14ac:dyDescent="0.35">
      <c r="A108" s="17" t="str">
        <f>'2.4.2025'!B157</f>
        <v>Karstula, Koiramäki</v>
      </c>
      <c r="B108" s="19">
        <f>'2.4.2025'!D157</f>
        <v>5</v>
      </c>
      <c r="C108" s="19">
        <f>'2.4.2025'!E157</f>
        <v>29.5</v>
      </c>
      <c r="D108" s="1">
        <f>'2.4.2025'!I157</f>
        <v>2024</v>
      </c>
      <c r="E108" t="s">
        <v>347</v>
      </c>
      <c r="G108" s="1"/>
    </row>
    <row r="109" spans="1:7" x14ac:dyDescent="0.35">
      <c r="A109" s="17" t="str">
        <f>'2.4.2025'!B158</f>
        <v>Karstula, Mustalamminmäki</v>
      </c>
      <c r="B109" s="19">
        <f>'2.4.2025'!D158</f>
        <v>5</v>
      </c>
      <c r="C109" s="19">
        <f>'2.4.2025'!E158</f>
        <v>29.5</v>
      </c>
      <c r="D109" s="1">
        <f>'2.4.2025'!I158</f>
        <v>2024</v>
      </c>
      <c r="E109" t="s">
        <v>347</v>
      </c>
      <c r="G109" s="1"/>
    </row>
    <row r="110" spans="1:7" x14ac:dyDescent="0.35">
      <c r="A110" s="17" t="str">
        <f>'2.4.2025'!B159</f>
        <v xml:space="preserve">Kriistiinankaupunki, Kristinestad Norr </v>
      </c>
      <c r="B110" s="19">
        <f>'2.4.2025'!D159</f>
        <v>19</v>
      </c>
      <c r="C110" s="19">
        <f>'2.4.2025'!E159</f>
        <v>129.19999999999999</v>
      </c>
      <c r="D110" s="1">
        <f>'2.4.2025'!I159</f>
        <v>2024</v>
      </c>
      <c r="E110" t="s">
        <v>347</v>
      </c>
      <c r="G110" s="1"/>
    </row>
    <row r="111" spans="1:7" x14ac:dyDescent="0.35">
      <c r="A111" s="17" t="str">
        <f>'2.4.2025'!B160</f>
        <v>Kurikka, Kalistanneva</v>
      </c>
      <c r="B111" s="19">
        <f>'2.4.2025'!D160</f>
        <v>30</v>
      </c>
      <c r="C111" s="19">
        <f>'2.4.2025'!E160</f>
        <v>165</v>
      </c>
      <c r="D111" s="1">
        <f>'2.4.2025'!I160</f>
        <v>2024</v>
      </c>
      <c r="E111" t="s">
        <v>347</v>
      </c>
      <c r="G111" s="1"/>
    </row>
    <row r="112" spans="1:7" x14ac:dyDescent="0.35">
      <c r="A112" s="17" t="str">
        <f>'2.4.2025'!B161</f>
        <v>Kurikka, Matkussaari</v>
      </c>
      <c r="B112" s="19">
        <f>'2.4.2025'!D161</f>
        <v>27</v>
      </c>
      <c r="C112" s="19">
        <f>'2.4.2025'!E161</f>
        <v>148.5</v>
      </c>
      <c r="D112" s="1">
        <f>'2.4.2025'!I161</f>
        <v>2024</v>
      </c>
      <c r="E112" t="s">
        <v>347</v>
      </c>
      <c r="G112" s="1"/>
    </row>
    <row r="113" spans="1:7" x14ac:dyDescent="0.35">
      <c r="A113" s="17" t="str">
        <f>'2.4.2025'!B162</f>
        <v>Närpiö, Björkliden</v>
      </c>
      <c r="B113" s="19">
        <f>'2.4.2025'!D162</f>
        <v>7</v>
      </c>
      <c r="C113" s="19">
        <f>'2.4.2025'!E162</f>
        <v>41.3</v>
      </c>
      <c r="D113" s="1">
        <f>'2.4.2025'!I162</f>
        <v>2024</v>
      </c>
      <c r="E113" t="s">
        <v>347</v>
      </c>
      <c r="G113" s="1"/>
    </row>
    <row r="114" spans="1:7" x14ac:dyDescent="0.35">
      <c r="A114" s="17" t="str">
        <f>'2.4.2025'!B163</f>
        <v>Oulainen, Karahka</v>
      </c>
      <c r="B114" s="19">
        <f>'2.4.2025'!D163</f>
        <v>25</v>
      </c>
      <c r="C114" s="19">
        <f>'2.4.2025'!E163</f>
        <v>147.5</v>
      </c>
      <c r="D114" s="1">
        <f>'2.4.2025'!I163</f>
        <v>2024</v>
      </c>
      <c r="E114" t="s">
        <v>347</v>
      </c>
      <c r="G114" s="1"/>
    </row>
    <row r="115" spans="1:7" x14ac:dyDescent="0.35">
      <c r="A115" s="17" t="str">
        <f>'2.4.2025'!B164</f>
        <v>Oulainen, Maaselänkangas</v>
      </c>
      <c r="B115" s="19">
        <f>'2.4.2025'!D164</f>
        <v>7</v>
      </c>
      <c r="C115" s="19">
        <f>'2.4.2025'!E164</f>
        <v>41.3</v>
      </c>
      <c r="D115" s="1">
        <f>'2.4.2025'!I164</f>
        <v>2024</v>
      </c>
      <c r="E115" t="s">
        <v>347</v>
      </c>
      <c r="G115" s="1"/>
    </row>
    <row r="116" spans="1:7" x14ac:dyDescent="0.35">
      <c r="A116" s="17" t="str">
        <f>'2.4.2025'!B165</f>
        <v>Perho, Kyyjärvi, Alajoki-Peuralinna</v>
      </c>
      <c r="B116" s="19">
        <f>'2.4.2025'!D165</f>
        <v>14</v>
      </c>
      <c r="C116" s="19">
        <f>'2.4.2025'!E165</f>
        <v>84</v>
      </c>
      <c r="D116" s="1">
        <f>'2.4.2025'!I165</f>
        <v>2024</v>
      </c>
      <c r="E116" t="s">
        <v>347</v>
      </c>
      <c r="G116" s="1"/>
    </row>
    <row r="117" spans="1:7" x14ac:dyDescent="0.35">
      <c r="A117" s="17" t="str">
        <f>'2.4.2025'!B166</f>
        <v>Pori ja Eurajoki, Oosinselkä</v>
      </c>
      <c r="B117" s="19">
        <f>'2.4.2025'!D166</f>
        <v>15</v>
      </c>
      <c r="C117" s="19">
        <f>'2.4.2025'!E166</f>
        <v>93</v>
      </c>
      <c r="D117" s="1">
        <f>'2.4.2025'!I166</f>
        <v>2024</v>
      </c>
      <c r="E117" t="s">
        <v>347</v>
      </c>
      <c r="G117" s="1"/>
    </row>
    <row r="118" spans="1:7" x14ac:dyDescent="0.35">
      <c r="A118" s="17" t="str">
        <f>'2.4.2025'!B167</f>
        <v>Siikajoki,  Karhukangas</v>
      </c>
      <c r="B118" s="19">
        <f>'2.4.2025'!D167</f>
        <v>34</v>
      </c>
      <c r="C118" s="19">
        <f>'2.4.2025'!E167</f>
        <v>217.6</v>
      </c>
      <c r="D118" s="1">
        <f>'2.4.2025'!I167</f>
        <v>2024</v>
      </c>
      <c r="E118" t="s">
        <v>347</v>
      </c>
      <c r="F118" s="1"/>
      <c r="G118" s="1"/>
    </row>
    <row r="119" spans="1:7" x14ac:dyDescent="0.35">
      <c r="A119" s="17" t="str">
        <f>'2.4.2025'!B168</f>
        <v>Siikajoki,   Navettakangas</v>
      </c>
      <c r="B119" s="19">
        <f>'2.4.2025'!D168</f>
        <v>4</v>
      </c>
      <c r="C119" s="19">
        <f>'2.4.2025'!E168</f>
        <v>25.6</v>
      </c>
      <c r="D119" s="1">
        <f>'2.4.2025'!I168</f>
        <v>2024</v>
      </c>
      <c r="E119" t="s">
        <v>347</v>
      </c>
      <c r="F119" s="1"/>
      <c r="G119" s="1"/>
    </row>
    <row r="120" spans="1:7" x14ac:dyDescent="0.35">
      <c r="A120" s="17" t="str">
        <f>'2.4.2025'!B169</f>
        <v>Uusikaarlepyy, Storbötet</v>
      </c>
      <c r="B120" s="1">
        <f>'2.4.2025'!D169</f>
        <v>17</v>
      </c>
      <c r="C120" s="19">
        <f>'2.4.2025'!E169</f>
        <v>105.4</v>
      </c>
      <c r="D120" s="1">
        <f>'2.4.2025'!I169</f>
        <v>2024</v>
      </c>
      <c r="E120" t="s">
        <v>347</v>
      </c>
      <c r="G120" s="1"/>
    </row>
    <row r="121" spans="1:7" x14ac:dyDescent="0.35">
      <c r="A121" s="7" t="s">
        <v>348</v>
      </c>
      <c r="B121" s="8">
        <f>SUM(B105:B120)</f>
        <v>235</v>
      </c>
      <c r="C121" s="12">
        <f>SUM(C105:C120)</f>
        <v>1413.4999999999998</v>
      </c>
      <c r="G121" s="1"/>
    </row>
    <row r="122" spans="1:7" x14ac:dyDescent="0.35">
      <c r="B122" s="1"/>
      <c r="C122" s="1"/>
      <c r="F122" s="1"/>
      <c r="G122" s="1"/>
    </row>
    <row r="123" spans="1:7" x14ac:dyDescent="0.35">
      <c r="B123" s="1"/>
      <c r="C123" s="1"/>
      <c r="F123" s="1"/>
      <c r="G123" s="1"/>
    </row>
    <row r="124" spans="1:7" x14ac:dyDescent="0.35">
      <c r="A124" t="str">
        <f>'2.4.2025'!B12</f>
        <v>Eurajoki &amp; Luvia</v>
      </c>
      <c r="B124" s="1">
        <f>'2.4.2025'!D12</f>
        <v>13</v>
      </c>
      <c r="C124" s="1">
        <f>'2.4.2025'!E12</f>
        <v>80.600000000000009</v>
      </c>
      <c r="D124" s="1">
        <f>'2.4.2025'!I12</f>
        <v>2025</v>
      </c>
      <c r="F124" s="1"/>
      <c r="G124" s="1"/>
    </row>
    <row r="125" spans="1:7" x14ac:dyDescent="0.35">
      <c r="A125" t="str">
        <f>'2.4.2025'!B13</f>
        <v>Ii, Pahkakoski</v>
      </c>
      <c r="B125" s="1">
        <f>'2.4.2025'!D13</f>
        <v>30</v>
      </c>
      <c r="C125" s="1">
        <f>'2.4.2025'!E13</f>
        <v>186</v>
      </c>
      <c r="D125" s="1">
        <f>'2.4.2025'!I13</f>
        <v>2025</v>
      </c>
      <c r="F125" s="1"/>
      <c r="G125" s="1"/>
    </row>
    <row r="126" spans="1:7" x14ac:dyDescent="0.35">
      <c r="A126" t="str">
        <f>'2.4.2025'!B14</f>
        <v>Kristiinankaupunki, Mikonkeidas</v>
      </c>
      <c r="B126" s="1">
        <f>'2.4.2025'!D14</f>
        <v>16</v>
      </c>
      <c r="C126" s="1">
        <f>'2.4.2025'!E14</f>
        <v>106</v>
      </c>
      <c r="D126" s="1">
        <f>'2.4.2025'!I14</f>
        <v>2025</v>
      </c>
      <c r="G126" s="1"/>
    </row>
    <row r="127" spans="1:7" x14ac:dyDescent="0.35">
      <c r="A127" t="str">
        <f>'2.4.2025'!B15</f>
        <v>Lestijärvi</v>
      </c>
      <c r="B127" s="1">
        <f>'2.4.2025'!D15</f>
        <v>69</v>
      </c>
      <c r="C127" s="1">
        <f>'2.4.2025'!E15</f>
        <v>455.4</v>
      </c>
      <c r="D127" s="1">
        <f>'2.4.2025'!I15</f>
        <v>2025</v>
      </c>
      <c r="F127" s="1"/>
      <c r="G127" s="1"/>
    </row>
    <row r="128" spans="1:7" x14ac:dyDescent="0.35">
      <c r="A128" t="str">
        <f>'2.4.2025'!B16</f>
        <v>Pieksämäki, Niinimäen tuulipuisto</v>
      </c>
      <c r="B128" s="1">
        <f>'2.4.2025'!D16</f>
        <v>22</v>
      </c>
      <c r="C128" s="1">
        <f>'2.4.2025'!E16</f>
        <v>145.19999999999999</v>
      </c>
      <c r="D128" s="1">
        <f>'2.4.2025'!I16</f>
        <v>2025</v>
      </c>
      <c r="F128" s="1"/>
      <c r="G128" s="1"/>
    </row>
    <row r="129" spans="1:11" x14ac:dyDescent="0.35">
      <c r="A129" t="str">
        <f>'2.4.2025'!B17</f>
        <v>Säkylä, Korpileivonmäki</v>
      </c>
      <c r="B129" s="1">
        <f>'2.4.2025'!D17</f>
        <v>6</v>
      </c>
      <c r="C129" s="1">
        <f>'2.4.2025'!E17</f>
        <v>38.4</v>
      </c>
      <c r="D129" s="1">
        <f>'2.4.2025'!I17</f>
        <v>2025</v>
      </c>
      <c r="F129" s="1"/>
      <c r="G129" s="1"/>
    </row>
    <row r="130" spans="1:11" x14ac:dyDescent="0.35">
      <c r="A130" s="17" t="str">
        <f>'2.4.2025'!B18</f>
        <v>Uusikaarlepyy ja Vöyri, Sandbacka</v>
      </c>
      <c r="B130" s="19">
        <f>'2.4.2025'!D18</f>
        <v>14</v>
      </c>
      <c r="C130" s="19">
        <f>'2.4.2025'!E18</f>
        <v>92.399999999999991</v>
      </c>
      <c r="D130" s="1">
        <f>'2.4.2025'!I18</f>
        <v>2025</v>
      </c>
      <c r="G130" s="1"/>
    </row>
    <row r="131" spans="1:11" x14ac:dyDescent="0.35">
      <c r="A131" t="str">
        <f>'2.4.2025'!B19</f>
        <v>Voyri, Lålax</v>
      </c>
      <c r="B131" s="1">
        <f>'2.4.2025'!D19</f>
        <v>4</v>
      </c>
      <c r="C131" s="1">
        <f>'2.4.2025'!E19</f>
        <v>25</v>
      </c>
      <c r="D131" s="1">
        <f>'2.4.2025'!I19</f>
        <v>2025</v>
      </c>
      <c r="F131" s="1"/>
      <c r="G131" s="1"/>
    </row>
    <row r="132" spans="1:11" x14ac:dyDescent="0.35">
      <c r="A132" s="7" t="s">
        <v>349</v>
      </c>
      <c r="B132" s="8">
        <f>SUM(B123:B131)</f>
        <v>174</v>
      </c>
      <c r="C132" s="8">
        <f>SUM(C123:C131)</f>
        <v>1129</v>
      </c>
      <c r="G132" s="1"/>
    </row>
    <row r="133" spans="1:11" x14ac:dyDescent="0.35">
      <c r="B133" s="1"/>
      <c r="C133" s="1"/>
      <c r="F133" s="1"/>
      <c r="G133" s="1"/>
    </row>
    <row r="134" spans="1:11" x14ac:dyDescent="0.35">
      <c r="B134" s="1"/>
      <c r="C134" s="1"/>
      <c r="F134" s="1"/>
      <c r="G134" s="1"/>
    </row>
    <row r="135" spans="1:11" x14ac:dyDescent="0.35">
      <c r="A135" t="str">
        <f>'2.4.2025'!B24</f>
        <v>Halsua, Honkakankaan tuulipuisto</v>
      </c>
      <c r="B135" s="1">
        <f>'2.4.2025'!D24</f>
        <v>16</v>
      </c>
      <c r="C135" s="1">
        <f>'2.4.2025'!E24</f>
        <v>105</v>
      </c>
      <c r="D135" s="1">
        <f>'2.4.2025'!I24</f>
        <v>2027</v>
      </c>
      <c r="F135" s="1"/>
      <c r="G135" s="1"/>
    </row>
    <row r="136" spans="1:11" x14ac:dyDescent="0.35">
      <c r="B136" s="1"/>
      <c r="C136" s="1"/>
      <c r="D136" s="1"/>
      <c r="F136" s="1"/>
      <c r="G136" s="1"/>
    </row>
    <row r="137" spans="1:11" x14ac:dyDescent="0.35">
      <c r="A137" t="str">
        <f>'2.4.2025'!B25</f>
        <v>Isojoki &amp; Karijoki, Rajamäenkylän tuulipuisto</v>
      </c>
      <c r="B137" s="1">
        <f>'2.4.2025'!D25</f>
        <v>54</v>
      </c>
      <c r="C137" s="1">
        <f>'2.4.2025'!E25</f>
        <v>367</v>
      </c>
      <c r="D137" s="1">
        <f>'2.4.2025'!I25</f>
        <v>2028</v>
      </c>
      <c r="F137" s="1"/>
      <c r="G137" s="1"/>
    </row>
    <row r="138" spans="1:11" x14ac:dyDescent="0.35">
      <c r="B138" s="1"/>
      <c r="C138" s="1"/>
      <c r="F138" s="1"/>
      <c r="G138" s="1"/>
    </row>
    <row r="139" spans="1:11" x14ac:dyDescent="0.35">
      <c r="B139" s="1"/>
      <c r="C139" s="1"/>
      <c r="F139" s="1"/>
      <c r="G139" s="1"/>
    </row>
    <row r="140" spans="1:11" x14ac:dyDescent="0.35">
      <c r="B140" s="1"/>
      <c r="C140" s="1"/>
      <c r="F140" s="1"/>
      <c r="G140" s="1"/>
    </row>
    <row r="141" spans="1:11" x14ac:dyDescent="0.35">
      <c r="B141" s="1"/>
      <c r="C141" s="1"/>
      <c r="F141" s="1"/>
      <c r="G141" s="1"/>
    </row>
    <row r="142" spans="1:11" x14ac:dyDescent="0.35">
      <c r="A142" s="22" t="s">
        <v>350</v>
      </c>
      <c r="B142" s="23"/>
      <c r="C142" s="21"/>
      <c r="D142" s="21"/>
      <c r="E142" s="21"/>
      <c r="F142" s="23"/>
      <c r="G142" s="21"/>
      <c r="H142" s="21"/>
      <c r="J142" s="1"/>
      <c r="K142"/>
    </row>
    <row r="143" spans="1:11" ht="43.5" x14ac:dyDescent="0.35">
      <c r="B143" s="5" t="s">
        <v>324</v>
      </c>
      <c r="C143" s="5" t="s">
        <v>325</v>
      </c>
      <c r="D143" s="5" t="s">
        <v>323</v>
      </c>
      <c r="E143" s="9"/>
    </row>
    <row r="144" spans="1:11" x14ac:dyDescent="0.35">
      <c r="A144" s="17" t="str">
        <f>'[1]12.1.2021'!A62</f>
        <v>Liminka, Hirvineva</v>
      </c>
      <c r="B144" s="35">
        <f>'[1]12.1.2021'!C62</f>
        <v>4</v>
      </c>
      <c r="C144" s="35">
        <f>'[1]12.1.2021'!D62</f>
        <v>19.2</v>
      </c>
      <c r="D144" s="19">
        <v>2020</v>
      </c>
      <c r="E144" s="61" t="s">
        <v>337</v>
      </c>
    </row>
    <row r="145" spans="1:15" x14ac:dyDescent="0.35">
      <c r="A145" t="str">
        <f>'[1]12.1.2021'!A63</f>
        <v>Närpiö, Kalax</v>
      </c>
      <c r="B145" s="6">
        <f>'[1]12.1.2021'!C63</f>
        <v>21</v>
      </c>
      <c r="C145" s="6">
        <f>'[1]12.1.2021'!D63</f>
        <v>90.3</v>
      </c>
      <c r="D145" s="1">
        <v>2020</v>
      </c>
      <c r="E145" s="61" t="s">
        <v>337</v>
      </c>
    </row>
    <row r="146" spans="1:15" x14ac:dyDescent="0.35">
      <c r="A146" s="7" t="s">
        <v>351</v>
      </c>
      <c r="B146" s="15">
        <f>SUM(B144:B145)</f>
        <v>25</v>
      </c>
      <c r="C146" s="15">
        <f>SUM(C144:C145)</f>
        <v>109.5</v>
      </c>
      <c r="D146" s="8">
        <v>2020</v>
      </c>
      <c r="E146" s="61"/>
    </row>
    <row r="147" spans="1:15" x14ac:dyDescent="0.35">
      <c r="B147" s="6"/>
      <c r="C147" s="1"/>
      <c r="D147" s="1"/>
      <c r="E147" s="61"/>
    </row>
    <row r="148" spans="1:15" x14ac:dyDescent="0.35">
      <c r="A148" t="str">
        <f>'2.4.2025'!B67</f>
        <v>Simo Sarvisuo (ent. Leipiö III )</v>
      </c>
      <c r="B148" s="6">
        <f>'2.4.2025'!D67</f>
        <v>27</v>
      </c>
      <c r="C148" s="6">
        <f>'2.4.2025'!E67</f>
        <v>151.19999999999999</v>
      </c>
      <c r="D148" s="1">
        <v>2021</v>
      </c>
      <c r="E148" s="61" t="s">
        <v>337</v>
      </c>
    </row>
    <row r="149" spans="1:15" x14ac:dyDescent="0.35">
      <c r="A149" s="7" t="s">
        <v>352</v>
      </c>
      <c r="B149" s="15">
        <f>SUM(B148:B148)</f>
        <v>27</v>
      </c>
      <c r="C149" s="15">
        <f>SUM(C148:C148)</f>
        <v>151.19999999999999</v>
      </c>
      <c r="D149" s="1"/>
      <c r="E149" s="61"/>
    </row>
    <row r="150" spans="1:15" x14ac:dyDescent="0.35">
      <c r="B150" s="6"/>
      <c r="C150" s="1"/>
      <c r="D150" s="1"/>
      <c r="E150" s="61"/>
    </row>
    <row r="151" spans="1:15" x14ac:dyDescent="0.35">
      <c r="A151" t="str">
        <f>'2.4.2025'!B107</f>
        <v>Haapavesi, Hankilanneva</v>
      </c>
      <c r="B151" s="6">
        <f>'2.4.2025'!D107</f>
        <v>8</v>
      </c>
      <c r="C151" s="6">
        <f>'2.4.2025'!E107</f>
        <v>48</v>
      </c>
      <c r="D151" s="1">
        <v>2022</v>
      </c>
      <c r="E151" s="61" t="s">
        <v>337</v>
      </c>
      <c r="O151" s="1"/>
    </row>
    <row r="152" spans="1:15" x14ac:dyDescent="0.35">
      <c r="A152" t="str">
        <f>'2.4.2025'!B108</f>
        <v>Pyhäjoki, Parhalahti</v>
      </c>
      <c r="B152" s="6">
        <f>'2.4.2025'!D108</f>
        <v>10</v>
      </c>
      <c r="C152" s="6">
        <f>'2.4.2025'!E108</f>
        <v>57</v>
      </c>
      <c r="D152" s="1">
        <v>2022</v>
      </c>
      <c r="E152" s="61" t="s">
        <v>337</v>
      </c>
      <c r="O152" s="1"/>
    </row>
    <row r="153" spans="1:15" x14ac:dyDescent="0.35">
      <c r="A153" t="str">
        <f>'2.4.2025'!B109</f>
        <v>Kristiinankaupunki, Lakiakangas III</v>
      </c>
      <c r="B153" s="6">
        <f>'2.4.2025'!D109</f>
        <v>20</v>
      </c>
      <c r="C153" s="6">
        <f>'2.4.2025'!E109</f>
        <v>86</v>
      </c>
      <c r="D153" s="1">
        <v>2022</v>
      </c>
      <c r="E153" s="61" t="s">
        <v>337</v>
      </c>
      <c r="O153" s="1"/>
    </row>
    <row r="154" spans="1:15" x14ac:dyDescent="0.35">
      <c r="A154" t="str">
        <f>'2.4.2025'!B110</f>
        <v>Siikalatva (Kestilä), Kokkoneva</v>
      </c>
      <c r="B154" s="6">
        <f>'2.4.2025'!D110</f>
        <v>9</v>
      </c>
      <c r="C154" s="6">
        <f>'2.4.2025'!E110</f>
        <v>42</v>
      </c>
      <c r="D154" s="1">
        <v>2022</v>
      </c>
      <c r="E154" s="61" t="s">
        <v>337</v>
      </c>
    </row>
    <row r="155" spans="1:15" x14ac:dyDescent="0.35">
      <c r="A155" s="7" t="s">
        <v>353</v>
      </c>
      <c r="B155" s="8">
        <f>SUM(B151:B154)</f>
        <v>47</v>
      </c>
      <c r="C155" s="8">
        <f>SUM(C151:C154)</f>
        <v>233</v>
      </c>
      <c r="D155" s="1"/>
    </row>
    <row r="158" spans="1:15" x14ac:dyDescent="0.35">
      <c r="A158" s="21" t="s">
        <v>354</v>
      </c>
      <c r="B158" s="21"/>
      <c r="C158" s="21"/>
      <c r="D158" s="21"/>
      <c r="E158" s="21"/>
      <c r="F158" s="21"/>
    </row>
    <row r="159" spans="1:15" ht="43.5" x14ac:dyDescent="0.35">
      <c r="B159" s="5" t="s">
        <v>324</v>
      </c>
      <c r="C159" s="5" t="s">
        <v>325</v>
      </c>
      <c r="D159" s="5" t="s">
        <v>323</v>
      </c>
    </row>
    <row r="160" spans="1:15" ht="11.5" customHeight="1" x14ac:dyDescent="0.35">
      <c r="A160" t="str">
        <f>'2.4.2025'!B116</f>
        <v>Eckerö, Långnabba (I &amp; II)</v>
      </c>
      <c r="B160" s="1">
        <f>'2.4.2025'!D116</f>
        <v>10</v>
      </c>
      <c r="C160" s="1">
        <f>'2.4.2025'!E116</f>
        <v>43</v>
      </c>
      <c r="D160" s="19">
        <v>2022</v>
      </c>
      <c r="E160" s="1" t="s">
        <v>337</v>
      </c>
    </row>
    <row r="161" spans="2:4" ht="11.5" customHeight="1" x14ac:dyDescent="0.35">
      <c r="B161" s="1"/>
      <c r="C161" s="1"/>
      <c r="D161" s="1"/>
    </row>
  </sheetData>
  <sortState xmlns:xlrd2="http://schemas.microsoft.com/office/spreadsheetml/2017/richdata2" ref="A81:O100">
    <sortCondition ref="A81:A100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5"/>
  <sheetViews>
    <sheetView topLeftCell="A7" workbookViewId="0">
      <selection activeCell="K13" sqref="K13:L13"/>
    </sheetView>
  </sheetViews>
  <sheetFormatPr defaultRowHeight="14.5" x14ac:dyDescent="0.35"/>
  <cols>
    <col min="1" max="1" width="37" customWidth="1"/>
    <col min="2" max="2" width="23.453125" customWidth="1"/>
    <col min="3" max="3" width="13.1796875" style="29" customWidth="1"/>
    <col min="4" max="4" width="15.81640625" style="49" customWidth="1"/>
    <col min="5" max="5" width="15.81640625" customWidth="1"/>
    <col min="6" max="6" width="10.26953125" customWidth="1"/>
    <col min="7" max="8" width="22.1796875" customWidth="1"/>
    <col min="10" max="10" width="17.1796875" bestFit="1" customWidth="1"/>
    <col min="11" max="11" width="11.54296875" style="29" customWidth="1"/>
    <col min="12" max="12" width="14.81640625" style="29" customWidth="1"/>
    <col min="13" max="13" width="15" customWidth="1"/>
    <col min="14" max="14" width="17.54296875" customWidth="1"/>
  </cols>
  <sheetData>
    <row r="1" spans="1:14" x14ac:dyDescent="0.35">
      <c r="A1" s="53" t="s">
        <v>407</v>
      </c>
      <c r="B1" s="13"/>
      <c r="C1" s="36"/>
      <c r="D1" s="45"/>
      <c r="E1" s="16"/>
      <c r="F1" s="16"/>
      <c r="G1" s="16"/>
    </row>
    <row r="4" spans="1:14" x14ac:dyDescent="0.35">
      <c r="A4" s="13" t="s">
        <v>355</v>
      </c>
      <c r="B4" s="13"/>
      <c r="C4" s="37"/>
      <c r="D4" s="45"/>
      <c r="E4" s="16"/>
      <c r="F4" s="16"/>
      <c r="G4" s="16"/>
      <c r="H4" s="16"/>
      <c r="I4" s="16"/>
      <c r="J4" s="16"/>
      <c r="K4" s="36"/>
      <c r="L4" s="36"/>
      <c r="M4" s="16"/>
      <c r="N4" s="16"/>
    </row>
    <row r="5" spans="1:14" x14ac:dyDescent="0.35">
      <c r="G5" s="67"/>
    </row>
    <row r="6" spans="1:14" x14ac:dyDescent="0.35">
      <c r="A6" s="25"/>
      <c r="D6" s="47"/>
      <c r="E6" s="1"/>
      <c r="F6" s="1"/>
      <c r="G6" s="25"/>
      <c r="H6" s="1"/>
      <c r="L6" s="11"/>
    </row>
    <row r="7" spans="1:14" ht="29" x14ac:dyDescent="0.35">
      <c r="B7" s="4" t="s">
        <v>356</v>
      </c>
      <c r="C7" s="38" t="s">
        <v>357</v>
      </c>
      <c r="D7" s="46" t="s">
        <v>325</v>
      </c>
      <c r="E7" s="5" t="s">
        <v>358</v>
      </c>
      <c r="F7" s="5"/>
      <c r="J7" s="4" t="s">
        <v>356</v>
      </c>
      <c r="K7" s="38" t="s">
        <v>357</v>
      </c>
      <c r="L7" s="38" t="s">
        <v>325</v>
      </c>
      <c r="M7" s="4" t="s">
        <v>359</v>
      </c>
      <c r="N7" s="4" t="s">
        <v>360</v>
      </c>
    </row>
    <row r="8" spans="1:14" x14ac:dyDescent="0.35">
      <c r="A8" t="str">
        <f>'2.4.2025'!B25</f>
        <v>Isojoki &amp; Karijoki, Rajamäenkylän tuulipuisto</v>
      </c>
      <c r="B8" t="str">
        <f>'2.4.2025'!C25</f>
        <v>Etelä-Pohjanmaa</v>
      </c>
      <c r="C8" s="1">
        <f>'2.4.2025'!D25</f>
        <v>54</v>
      </c>
      <c r="D8" s="1">
        <f>'2.4.2025'!E25</f>
        <v>367</v>
      </c>
      <c r="E8" s="77">
        <f>'2.4.2025'!I25</f>
        <v>2028</v>
      </c>
      <c r="F8" s="5"/>
      <c r="J8" t="s">
        <v>60</v>
      </c>
      <c r="K8" s="11">
        <f>C10+C11</f>
        <v>85</v>
      </c>
      <c r="L8" s="11">
        <f>D10+D11</f>
        <v>560.4</v>
      </c>
      <c r="M8" s="11">
        <f>K8/$K$18*100</f>
        <v>34.83606557377049</v>
      </c>
      <c r="N8" s="11">
        <f>L8/$L$18*100</f>
        <v>35.003123048094942</v>
      </c>
    </row>
    <row r="9" spans="1:14" x14ac:dyDescent="0.35">
      <c r="A9" s="31" t="str">
        <f>'2.4.2025'!B16</f>
        <v>Pieksämäki, Niinimäen tuulipuisto</v>
      </c>
      <c r="B9" s="26" t="str">
        <f>'2.4.2025'!C16</f>
        <v>Etelä-Savo</v>
      </c>
      <c r="C9" s="18">
        <f>'2.4.2025'!D16</f>
        <v>22</v>
      </c>
      <c r="D9" s="18">
        <f>'2.4.2025'!E16</f>
        <v>145.19999999999999</v>
      </c>
      <c r="E9" s="27">
        <f>'2.4.2025'!I16</f>
        <v>2025</v>
      </c>
      <c r="F9" s="27"/>
      <c r="G9" s="31"/>
      <c r="J9" t="s">
        <v>32</v>
      </c>
      <c r="K9" s="11">
        <f>C12+C13+C14</f>
        <v>34</v>
      </c>
      <c r="L9" s="11">
        <f>D12+D13+D14</f>
        <v>223.39999999999998</v>
      </c>
      <c r="M9" s="11">
        <f t="shared" ref="M9:M12" si="0">K9/$K$18*100</f>
        <v>13.934426229508196</v>
      </c>
      <c r="N9" s="11">
        <f t="shared" ref="N9:N12" si="1">L9/$L$18*100</f>
        <v>13.953778888194876</v>
      </c>
    </row>
    <row r="10" spans="1:14" x14ac:dyDescent="0.35">
      <c r="A10" s="31" t="str">
        <f>'2.4.2025'!B15</f>
        <v>Lestijärvi</v>
      </c>
      <c r="B10" s="26" t="str">
        <f>'2.4.2025'!C15</f>
        <v>Keski-Pohjanmaa</v>
      </c>
      <c r="C10" s="18">
        <f>'2.4.2025'!D15</f>
        <v>69</v>
      </c>
      <c r="D10" s="18">
        <f>'2.4.2025'!E15</f>
        <v>455.4</v>
      </c>
      <c r="E10" s="27">
        <f>'2.4.2025'!I15</f>
        <v>2025</v>
      </c>
      <c r="F10" s="27"/>
      <c r="G10" s="31"/>
      <c r="J10" t="s">
        <v>36</v>
      </c>
      <c r="K10" s="11">
        <f>C15</f>
        <v>30</v>
      </c>
      <c r="L10" s="11">
        <f>D15</f>
        <v>186</v>
      </c>
      <c r="M10" s="11">
        <f t="shared" si="0"/>
        <v>12.295081967213115</v>
      </c>
      <c r="N10" s="11">
        <f t="shared" si="1"/>
        <v>11.617738913179263</v>
      </c>
    </row>
    <row r="11" spans="1:14" x14ac:dyDescent="0.35">
      <c r="A11" s="31" t="str">
        <f>'2.4.2025'!B24</f>
        <v>Halsua, Honkakankaan tuulipuisto</v>
      </c>
      <c r="B11" s="31" t="str">
        <f>'2.4.2025'!C24</f>
        <v>Keski-Pohjanmaa</v>
      </c>
      <c r="C11" s="32">
        <f>'2.4.2025'!D24</f>
        <v>16</v>
      </c>
      <c r="D11" s="32">
        <f>'2.4.2025'!E24</f>
        <v>105</v>
      </c>
      <c r="E11" s="27">
        <f>'2.4.2025'!I24</f>
        <v>2027</v>
      </c>
      <c r="F11" s="27"/>
      <c r="G11" s="31"/>
      <c r="J11" t="s">
        <v>78</v>
      </c>
      <c r="K11" s="11">
        <f>C9</f>
        <v>22</v>
      </c>
      <c r="L11" s="11">
        <f>D9</f>
        <v>145.19999999999999</v>
      </c>
      <c r="M11" s="11">
        <f t="shared" si="0"/>
        <v>9.0163934426229506</v>
      </c>
      <c r="N11" s="11">
        <f t="shared" si="1"/>
        <v>9.069331667707683</v>
      </c>
    </row>
    <row r="12" spans="1:14" x14ac:dyDescent="0.35">
      <c r="A12" s="31" t="str">
        <f>'2.4.2025'!B14</f>
        <v>Kristiinankaupunki, Mikonkeidas</v>
      </c>
      <c r="B12" s="26" t="str">
        <f>'2.4.2025'!C14</f>
        <v>Pohjanmaa</v>
      </c>
      <c r="C12" s="18">
        <f>'2.4.2025'!D14</f>
        <v>16</v>
      </c>
      <c r="D12" s="18">
        <f>'2.4.2025'!E14</f>
        <v>106</v>
      </c>
      <c r="E12" s="27">
        <f>'2.4.2025'!I14</f>
        <v>2025</v>
      </c>
      <c r="F12" s="27"/>
      <c r="G12" s="31"/>
      <c r="J12" t="s">
        <v>44</v>
      </c>
      <c r="K12" s="11">
        <f>C16+C17</f>
        <v>19</v>
      </c>
      <c r="L12" s="11">
        <f>D16+D17</f>
        <v>119</v>
      </c>
      <c r="M12" s="11">
        <f t="shared" si="0"/>
        <v>7.7868852459016393</v>
      </c>
      <c r="N12" s="11">
        <f t="shared" si="1"/>
        <v>7.4328544659587754</v>
      </c>
    </row>
    <row r="13" spans="1:14" s="17" customFormat="1" x14ac:dyDescent="0.35">
      <c r="A13" s="31" t="str">
        <f>'2.4.2025'!B18</f>
        <v>Uusikaarlepyy ja Vöyri, Sandbacka</v>
      </c>
      <c r="B13" s="26" t="str">
        <f>'2.4.2025'!C18</f>
        <v>Pohjanmaa</v>
      </c>
      <c r="C13" s="27">
        <f>'2.4.2025'!D18</f>
        <v>14</v>
      </c>
      <c r="D13" s="27">
        <f>'2.4.2025'!E18</f>
        <v>92.399999999999991</v>
      </c>
      <c r="E13" s="27">
        <f>'2.4.2025'!I18</f>
        <v>2025</v>
      </c>
      <c r="F13" s="27"/>
      <c r="G13" s="31"/>
      <c r="J13" t="s">
        <v>14</v>
      </c>
      <c r="K13" s="11">
        <f>C8</f>
        <v>54</v>
      </c>
      <c r="L13" s="11">
        <f>D8</f>
        <v>367</v>
      </c>
      <c r="M13" s="11">
        <f>K13/$K$18*100</f>
        <v>22.131147540983605</v>
      </c>
      <c r="N13" s="11">
        <f>L13/$L$18*100</f>
        <v>22.92317301686446</v>
      </c>
    </row>
    <row r="14" spans="1:14" x14ac:dyDescent="0.35">
      <c r="A14" s="31" t="str">
        <f>'2.4.2025'!B19</f>
        <v>Voyri, Lålax</v>
      </c>
      <c r="B14" s="26" t="str">
        <f>'2.4.2025'!C19</f>
        <v>Pohjanmaa</v>
      </c>
      <c r="C14" s="27">
        <f>'2.4.2025'!D19</f>
        <v>4</v>
      </c>
      <c r="D14" s="27">
        <f>'2.4.2025'!E19</f>
        <v>25</v>
      </c>
      <c r="E14" s="27">
        <f>'2.4.2025'!I19</f>
        <v>2025</v>
      </c>
      <c r="F14" s="27"/>
      <c r="G14" s="31"/>
      <c r="J14" t="s">
        <v>19</v>
      </c>
      <c r="K14" s="11">
        <v>0</v>
      </c>
      <c r="L14" s="11">
        <v>0</v>
      </c>
      <c r="M14" s="11">
        <f>K14/$K$18*100</f>
        <v>0</v>
      </c>
      <c r="N14" s="11">
        <f>L14/$L$18*100</f>
        <v>0</v>
      </c>
    </row>
    <row r="15" spans="1:14" x14ac:dyDescent="0.35">
      <c r="A15" s="31" t="str">
        <f>'2.4.2025'!B13</f>
        <v>Ii, Pahkakoski</v>
      </c>
      <c r="B15" s="26" t="str">
        <f>'2.4.2025'!C13</f>
        <v>Pohjois-Pohjanmaa</v>
      </c>
      <c r="C15" s="18">
        <f>'2.4.2025'!D13</f>
        <v>30</v>
      </c>
      <c r="D15" s="18">
        <f>'2.4.2025'!E13</f>
        <v>186</v>
      </c>
      <c r="E15" s="27">
        <f>'2.4.2025'!I13</f>
        <v>2025</v>
      </c>
      <c r="F15" s="73"/>
      <c r="G15" s="31"/>
      <c r="J15" t="s">
        <v>28</v>
      </c>
      <c r="K15" s="11">
        <v>0</v>
      </c>
      <c r="L15" s="11">
        <v>0</v>
      </c>
      <c r="M15" s="11">
        <f>K15/$K$18*100</f>
        <v>0</v>
      </c>
      <c r="N15" s="11">
        <f>L15/$L$18*100</f>
        <v>0</v>
      </c>
    </row>
    <row r="16" spans="1:14" x14ac:dyDescent="0.35">
      <c r="A16" s="31" t="str">
        <f>'2.4.2025'!B12</f>
        <v>Eurajoki &amp; Luvia</v>
      </c>
      <c r="B16" s="26" t="str">
        <f>'2.4.2025'!C12</f>
        <v>Satakunta</v>
      </c>
      <c r="C16" s="18">
        <f>'2.4.2025'!D12</f>
        <v>13</v>
      </c>
      <c r="D16" s="18">
        <f>'2.4.2025'!E12</f>
        <v>80.600000000000009</v>
      </c>
      <c r="E16" s="27">
        <f>'2.4.2025'!I12</f>
        <v>2025</v>
      </c>
      <c r="F16" s="27"/>
      <c r="J16" s="17" t="s">
        <v>173</v>
      </c>
      <c r="K16" s="41">
        <v>0</v>
      </c>
      <c r="L16" s="41">
        <v>0</v>
      </c>
      <c r="M16" s="41">
        <f>K16/$K$18*100</f>
        <v>0</v>
      </c>
      <c r="N16" s="41">
        <f>L16/$L$18*100</f>
        <v>0</v>
      </c>
    </row>
    <row r="17" spans="1:14" s="17" customFormat="1" x14ac:dyDescent="0.35">
      <c r="A17" s="31" t="str">
        <f>'2.4.2025'!B17</f>
        <v>Säkylä, Korpileivonmäki</v>
      </c>
      <c r="B17" s="26" t="str">
        <f>'2.4.2025'!C17</f>
        <v>Satakunta</v>
      </c>
      <c r="C17" s="27">
        <f>'2.4.2025'!D17</f>
        <v>6</v>
      </c>
      <c r="D17" s="27">
        <f>'2.4.2025'!E17</f>
        <v>38.4</v>
      </c>
      <c r="E17" s="27">
        <f>'2.4.2025'!I17</f>
        <v>2025</v>
      </c>
      <c r="F17" s="27"/>
      <c r="G17" s="26"/>
      <c r="J17" s="17" t="s">
        <v>119</v>
      </c>
      <c r="K17" s="41">
        <v>0</v>
      </c>
      <c r="L17" s="41">
        <v>0</v>
      </c>
      <c r="M17" s="41">
        <f>K17/K18*100</f>
        <v>0</v>
      </c>
      <c r="N17" s="41">
        <f>L17/L18*100</f>
        <v>0</v>
      </c>
    </row>
    <row r="18" spans="1:14" x14ac:dyDescent="0.35">
      <c r="A18" s="31"/>
      <c r="B18" s="26"/>
      <c r="C18" s="18"/>
      <c r="D18" s="18"/>
      <c r="E18" s="27"/>
      <c r="F18" s="72"/>
      <c r="G18" s="26"/>
      <c r="J18" t="s">
        <v>361</v>
      </c>
      <c r="K18" s="12">
        <f>SUM(K8:K17)</f>
        <v>244</v>
      </c>
      <c r="L18" s="12">
        <f>SUM(L8:L17)</f>
        <v>1601</v>
      </c>
      <c r="M18" s="12">
        <f>SUM(M8:M17)</f>
        <v>100</v>
      </c>
      <c r="N18" s="12">
        <f>SUM(N8:N17)</f>
        <v>100</v>
      </c>
    </row>
    <row r="19" spans="1:14" x14ac:dyDescent="0.35">
      <c r="A19" s="31"/>
      <c r="B19" s="31"/>
      <c r="C19" s="32"/>
      <c r="D19" s="18"/>
      <c r="E19" s="34"/>
      <c r="F19" s="34"/>
      <c r="K19" s="41"/>
      <c r="L19" s="41"/>
      <c r="M19" s="41"/>
      <c r="N19" s="41"/>
    </row>
    <row r="20" spans="1:14" x14ac:dyDescent="0.35">
      <c r="B20" s="30" t="s">
        <v>362</v>
      </c>
      <c r="C20" s="39">
        <f>SUM(C8:C18)</f>
        <v>244</v>
      </c>
      <c r="D20" s="48">
        <f>SUM(D8:D18)</f>
        <v>1601</v>
      </c>
      <c r="E20" s="9"/>
      <c r="F20" s="9"/>
      <c r="K20" s="41"/>
      <c r="L20" s="41"/>
      <c r="M20" s="41"/>
      <c r="N20" s="41"/>
    </row>
    <row r="21" spans="1:14" x14ac:dyDescent="0.35">
      <c r="K21" s="41"/>
      <c r="L21" s="41"/>
      <c r="M21" s="41"/>
      <c r="N21" s="41"/>
    </row>
    <row r="22" spans="1:14" x14ac:dyDescent="0.35">
      <c r="H22" s="17"/>
    </row>
    <row r="23" spans="1:14" x14ac:dyDescent="0.35">
      <c r="M23" s="29"/>
    </row>
    <row r="33" spans="10:14" x14ac:dyDescent="0.35">
      <c r="J33" s="17"/>
      <c r="K33" s="40"/>
      <c r="L33" s="41"/>
      <c r="M33" s="19"/>
      <c r="N33" s="17"/>
    </row>
    <row r="34" spans="10:14" x14ac:dyDescent="0.35">
      <c r="J34" s="17"/>
      <c r="K34" s="40"/>
      <c r="L34" s="41"/>
      <c r="M34" s="19"/>
      <c r="N34" s="17"/>
    </row>
    <row r="35" spans="10:14" x14ac:dyDescent="0.35">
      <c r="J35" s="17"/>
      <c r="K35" s="40"/>
      <c r="L35" s="41"/>
      <c r="M35" s="19"/>
      <c r="N35" s="17"/>
    </row>
  </sheetData>
  <sortState xmlns:xlrd2="http://schemas.microsoft.com/office/spreadsheetml/2017/richdata2" ref="J8:N17">
    <sortCondition descending="1" ref="K8:K17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4" ma:contentTypeDescription="Luo uusi asiakirja." ma:contentTypeScope="" ma:versionID="e26a2ba4b86617e030ad702d774da4e9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a9234d2c6c0398b161c88272f3507c7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507d696d-5e7f-48a5-9e70-bc2875d9e5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8FC6FB-C641-48B1-87B1-7674C65E6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2.4.2025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2025-04-02T08:09:57Z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  <property fmtid="{D5CDD505-2E9C-101B-9397-08002B2CF9AE}" pid="3" name="MediaServiceImageTags">
    <vt:lpwstr/>
  </property>
</Properties>
</file>