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uomenuusiutuvat.sharepoint.com/sites/intranet/Tilastot/SURF tilastot/Tuulivoimatilastot/2025/12-2025/"/>
    </mc:Choice>
  </mc:AlternateContent>
  <xr:revisionPtr revIDLastSave="183" documentId="8_{FBD8DC50-75F6-4515-9B1D-2E0552A02747}" xr6:coauthVersionLast="47" xr6:coauthVersionMax="47" xr10:uidLastSave="{2EE6D8BA-162C-4935-96F9-A83DE8813CCF}"/>
  <bookViews>
    <workbookView xWindow="670" yWindow="510" windowWidth="9540" windowHeight="9500" activeTab="1" xr2:uid="{00000000-000D-0000-FFFF-FFFF00000000}"/>
  </bookViews>
  <sheets>
    <sheet name="3.1.2026" sheetId="2" r:id="rId1"/>
    <sheet name="Vuosittain" sheetId="4" r:id="rId2"/>
    <sheet name="Maakunnittain" sheetId="3" r:id="rId3"/>
  </sheets>
  <externalReferences>
    <externalReference r:id="rId4"/>
  </externalReferenc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" l="1"/>
  <c r="D13" i="3"/>
  <c r="C13" i="3"/>
  <c r="B13" i="3"/>
  <c r="A13" i="3"/>
  <c r="E12" i="3"/>
  <c r="B12" i="3"/>
  <c r="C12" i="3"/>
  <c r="D12" i="3"/>
  <c r="A12" i="3"/>
  <c r="E10" i="3"/>
  <c r="E11" i="3"/>
  <c r="D10" i="3"/>
  <c r="D11" i="3"/>
  <c r="C10" i="3"/>
  <c r="C11" i="3"/>
  <c r="B10" i="3"/>
  <c r="B11" i="3"/>
  <c r="A10" i="3"/>
  <c r="A11" i="3"/>
  <c r="E9" i="3"/>
  <c r="B9" i="3"/>
  <c r="C9" i="3"/>
  <c r="D9" i="3"/>
  <c r="A9" i="3"/>
  <c r="E8" i="3"/>
  <c r="C8" i="3"/>
  <c r="K9" i="3" s="1"/>
  <c r="D8" i="3"/>
  <c r="L9" i="3" s="1"/>
  <c r="B8" i="3"/>
  <c r="A8" i="3"/>
  <c r="C15" i="4"/>
  <c r="B15" i="4"/>
  <c r="E19" i="2"/>
  <c r="C17" i="4" s="1"/>
  <c r="D19" i="2"/>
  <c r="B17" i="4" s="1"/>
  <c r="E15" i="2"/>
  <c r="C16" i="4" s="1"/>
  <c r="D15" i="2"/>
  <c r="B16" i="4" s="1"/>
  <c r="A128" i="4"/>
  <c r="B128" i="4"/>
  <c r="C128" i="4"/>
  <c r="D128" i="4"/>
  <c r="A129" i="4"/>
  <c r="B129" i="4"/>
  <c r="C129" i="4"/>
  <c r="D129" i="4"/>
  <c r="A130" i="4"/>
  <c r="B130" i="4"/>
  <c r="D130" i="4"/>
  <c r="A131" i="4"/>
  <c r="B131" i="4"/>
  <c r="C131" i="4"/>
  <c r="D131" i="4"/>
  <c r="A132" i="4"/>
  <c r="B132" i="4"/>
  <c r="D132" i="4"/>
  <c r="A133" i="4"/>
  <c r="B133" i="4"/>
  <c r="C133" i="4"/>
  <c r="D133" i="4"/>
  <c r="D127" i="4"/>
  <c r="B127" i="4"/>
  <c r="A127" i="4"/>
  <c r="D175" i="2"/>
  <c r="D106" i="4"/>
  <c r="C106" i="4"/>
  <c r="B106" i="4"/>
  <c r="A106" i="4"/>
  <c r="D113" i="4"/>
  <c r="B113" i="4"/>
  <c r="A113" i="4"/>
  <c r="E150" i="2"/>
  <c r="C113" i="4" s="1"/>
  <c r="L13" i="3" l="1"/>
  <c r="L8" i="3"/>
  <c r="K8" i="3"/>
  <c r="K13" i="3"/>
  <c r="D16" i="3"/>
  <c r="C16" i="3"/>
  <c r="B12" i="4"/>
  <c r="D139" i="4" l="1"/>
  <c r="C139" i="4"/>
  <c r="B139" i="4"/>
  <c r="A139" i="4"/>
  <c r="D137" i="4"/>
  <c r="C137" i="4"/>
  <c r="B137" i="4"/>
  <c r="A137" i="4"/>
  <c r="D117" i="4" l="1"/>
  <c r="D118" i="4"/>
  <c r="D119" i="4"/>
  <c r="D120" i="4"/>
  <c r="D121" i="4"/>
  <c r="D122" i="4"/>
  <c r="D123" i="4"/>
  <c r="C118" i="4"/>
  <c r="C120" i="4"/>
  <c r="C121" i="4"/>
  <c r="C122" i="4"/>
  <c r="C123" i="4"/>
  <c r="B117" i="4"/>
  <c r="B118" i="4"/>
  <c r="B119" i="4"/>
  <c r="B120" i="4"/>
  <c r="B121" i="4"/>
  <c r="B122" i="4"/>
  <c r="A117" i="4"/>
  <c r="A118" i="4"/>
  <c r="A119" i="4"/>
  <c r="A120" i="4"/>
  <c r="A121" i="4"/>
  <c r="A122" i="4"/>
  <c r="A123" i="4"/>
  <c r="E172" i="2" l="1"/>
  <c r="C132" i="4" s="1"/>
  <c r="D109" i="4" l="1"/>
  <c r="D110" i="4"/>
  <c r="D111" i="4"/>
  <c r="D112" i="4"/>
  <c r="D114" i="4"/>
  <c r="D115" i="4"/>
  <c r="D116" i="4"/>
  <c r="D108" i="4"/>
  <c r="C110" i="4"/>
  <c r="C111" i="4"/>
  <c r="C116" i="4"/>
  <c r="B109" i="4"/>
  <c r="B110" i="4"/>
  <c r="B111" i="4"/>
  <c r="B114" i="4"/>
  <c r="B115" i="4"/>
  <c r="B116" i="4"/>
  <c r="B108" i="4"/>
  <c r="A109" i="4"/>
  <c r="A110" i="4"/>
  <c r="A111" i="4"/>
  <c r="A112" i="4"/>
  <c r="A114" i="4"/>
  <c r="A115" i="4"/>
  <c r="A116" i="4"/>
  <c r="A108" i="4"/>
  <c r="D107" i="4"/>
  <c r="C107" i="4"/>
  <c r="B107" i="4"/>
  <c r="B123" i="4"/>
  <c r="A107" i="4"/>
  <c r="E154" i="2"/>
  <c r="C117" i="4" s="1"/>
  <c r="E151" i="2"/>
  <c r="C114" i="4" s="1"/>
  <c r="D136" i="2" l="1"/>
  <c r="E117" i="2" l="1"/>
  <c r="L127" i="2"/>
  <c r="E127" i="2"/>
  <c r="D149" i="2"/>
  <c r="D162" i="2" s="1"/>
  <c r="D83" i="4"/>
  <c r="B112" i="4" l="1"/>
  <c r="B124" i="4" s="1"/>
  <c r="E149" i="2"/>
  <c r="B11" i="4" l="1"/>
  <c r="C112" i="4"/>
  <c r="E156" i="2"/>
  <c r="C119" i="4" s="1"/>
  <c r="E128" i="2" l="1"/>
  <c r="E170" i="2"/>
  <c r="C130" i="4" s="1"/>
  <c r="B101" i="4" l="1"/>
  <c r="A101" i="4"/>
  <c r="D100" i="4"/>
  <c r="B100" i="4"/>
  <c r="A100" i="4"/>
  <c r="E133" i="2"/>
  <c r="E122" i="2"/>
  <c r="E125" i="2"/>
  <c r="E119" i="2"/>
  <c r="C100" i="4" l="1"/>
  <c r="E115" i="2"/>
  <c r="B84" i="4"/>
  <c r="A84" i="4"/>
  <c r="E116" i="2"/>
  <c r="K18" i="3" l="1"/>
  <c r="D89" i="4"/>
  <c r="C89" i="4"/>
  <c r="B89" i="4"/>
  <c r="A89" i="4"/>
  <c r="D96" i="4"/>
  <c r="B96" i="4"/>
  <c r="A96" i="4"/>
  <c r="B134" i="4"/>
  <c r="D86" i="4"/>
  <c r="D85" i="4"/>
  <c r="C85" i="4"/>
  <c r="C86" i="4"/>
  <c r="B86" i="4"/>
  <c r="B85" i="4"/>
  <c r="A86" i="4"/>
  <c r="A85" i="4"/>
  <c r="M11" i="3" l="1"/>
  <c r="M9" i="3"/>
  <c r="M8" i="3"/>
  <c r="M13" i="3"/>
  <c r="M12" i="3"/>
  <c r="E101" i="2"/>
  <c r="D90" i="2"/>
  <c r="D97" i="4" l="1"/>
  <c r="D87" i="4"/>
  <c r="D92" i="4"/>
  <c r="D94" i="4"/>
  <c r="B97" i="4"/>
  <c r="C97" i="4"/>
  <c r="B87" i="4"/>
  <c r="C87" i="4"/>
  <c r="B92" i="4"/>
  <c r="C94" i="4"/>
  <c r="B94" i="4"/>
  <c r="A97" i="4"/>
  <c r="A87" i="4"/>
  <c r="A92" i="4"/>
  <c r="A94" i="4"/>
  <c r="E167" i="2"/>
  <c r="C127" i="4" s="1"/>
  <c r="E146" i="2"/>
  <c r="C109" i="4" s="1"/>
  <c r="E145" i="2"/>
  <c r="E175" i="2" l="1"/>
  <c r="C12" i="4" s="1"/>
  <c r="C108" i="4"/>
  <c r="C134" i="4"/>
  <c r="E85" i="2" l="1"/>
  <c r="D99" i="4"/>
  <c r="C99" i="4"/>
  <c r="B99" i="4"/>
  <c r="A99" i="4"/>
  <c r="B74" i="4"/>
  <c r="A74" i="4"/>
  <c r="E66" i="2"/>
  <c r="E152" i="2"/>
  <c r="E162" i="2" s="1"/>
  <c r="C115" i="4" l="1"/>
  <c r="C124" i="4" s="1"/>
  <c r="C101" i="4"/>
  <c r="L18" i="3"/>
  <c r="C74" i="4"/>
  <c r="D52" i="2"/>
  <c r="D60" i="2" s="1"/>
  <c r="D101" i="2"/>
  <c r="D95" i="4"/>
  <c r="C95" i="4"/>
  <c r="B95" i="4"/>
  <c r="A95" i="4"/>
  <c r="D73" i="4"/>
  <c r="B73" i="4"/>
  <c r="E70" i="2"/>
  <c r="B63" i="4"/>
  <c r="A63" i="4"/>
  <c r="E65" i="2"/>
  <c r="D98" i="4"/>
  <c r="A98" i="4"/>
  <c r="D93" i="4"/>
  <c r="A93" i="4"/>
  <c r="E126" i="2"/>
  <c r="E131" i="2"/>
  <c r="C96" i="4" s="1"/>
  <c r="D91" i="4"/>
  <c r="A91" i="4"/>
  <c r="D88" i="4"/>
  <c r="B88" i="4"/>
  <c r="A88" i="4"/>
  <c r="E121" i="2"/>
  <c r="E124" i="2"/>
  <c r="C92" i="4" s="1"/>
  <c r="N12" i="3" l="1"/>
  <c r="N8" i="3"/>
  <c r="N9" i="3"/>
  <c r="N13" i="3"/>
  <c r="N11" i="3"/>
  <c r="C11" i="4"/>
  <c r="E11" i="4" s="1"/>
  <c r="E136" i="2"/>
  <c r="C84" i="4"/>
  <c r="B93" i="4" a="1"/>
  <c r="B93" i="4" s="1"/>
  <c r="D109" i="2"/>
  <c r="C73" i="4"/>
  <c r="C63" i="4"/>
  <c r="B98" i="4" a="1"/>
  <c r="B98" i="4" s="1"/>
  <c r="B91" i="4" a="1"/>
  <c r="B91" i="4" s="1"/>
  <c r="C88" i="4"/>
  <c r="D61" i="4" l="1"/>
  <c r="B61" i="4" a="1"/>
  <c r="B61" i="4" s="1"/>
  <c r="A61" i="4"/>
  <c r="D66" i="4"/>
  <c r="A66" i="4"/>
  <c r="E80" i="2"/>
  <c r="E86" i="2"/>
  <c r="D75" i="4"/>
  <c r="B75" i="4" a="1"/>
  <c r="B75" i="4" s="1"/>
  <c r="A75" i="4"/>
  <c r="D78" i="4"/>
  <c r="C78" i="4"/>
  <c r="B78" i="4"/>
  <c r="D72" i="4"/>
  <c r="C72" i="4"/>
  <c r="B72" i="4"/>
  <c r="A78" i="4"/>
  <c r="A72" i="4"/>
  <c r="C76" i="4"/>
  <c r="B76" i="4"/>
  <c r="A76" i="4"/>
  <c r="D68" i="4"/>
  <c r="C68" i="4"/>
  <c r="B68" i="4"/>
  <c r="A68" i="4"/>
  <c r="C56" i="4" l="1"/>
  <c r="B66" i="4" a="1"/>
  <c r="B66" i="4" s="1"/>
  <c r="C90" i="4"/>
  <c r="B90" i="4"/>
  <c r="A77" i="4"/>
  <c r="A90" i="4"/>
  <c r="C71" i="4"/>
  <c r="B71" i="4"/>
  <c r="A71" i="4"/>
  <c r="A70" i="4"/>
  <c r="C64" i="4"/>
  <c r="C65" i="4"/>
  <c r="E67" i="2"/>
  <c r="E68" i="2"/>
  <c r="C147" i="4"/>
  <c r="B147" i="4"/>
  <c r="A147" i="4"/>
  <c r="C146" i="4"/>
  <c r="B146" i="4"/>
  <c r="A146" i="4"/>
  <c r="C35" i="4"/>
  <c r="B35" i="4"/>
  <c r="A35" i="4"/>
  <c r="C34" i="4"/>
  <c r="B34" i="4"/>
  <c r="A34" i="4"/>
  <c r="C33" i="4"/>
  <c r="B33" i="4"/>
  <c r="A33" i="4"/>
  <c r="C32" i="4"/>
  <c r="B32" i="4"/>
  <c r="A32" i="4"/>
  <c r="C31" i="4"/>
  <c r="B31" i="4"/>
  <c r="A31" i="4"/>
  <c r="C27" i="4"/>
  <c r="C6" i="4" s="1"/>
  <c r="E6" i="4" s="1"/>
  <c r="B27" i="4"/>
  <c r="K6" i="4" s="1"/>
  <c r="E35" i="2"/>
  <c r="D35" i="2"/>
  <c r="E30" i="2"/>
  <c r="D30" i="2"/>
  <c r="B148" i="4" l="1"/>
  <c r="D37" i="2"/>
  <c r="B6" i="4"/>
  <c r="L6" i="4"/>
  <c r="C148" i="4"/>
  <c r="E37" i="2"/>
  <c r="C36" i="4"/>
  <c r="B36" i="4"/>
  <c r="B7" i="4" l="1"/>
  <c r="K7" i="4" s="1"/>
  <c r="C7" i="4"/>
  <c r="L7" i="4" l="1"/>
  <c r="E7" i="4"/>
  <c r="N17" i="3" l="1"/>
  <c r="M17" i="3"/>
  <c r="M15" i="3" l="1"/>
  <c r="M16" i="3"/>
  <c r="N14" i="3"/>
  <c r="N16" i="3"/>
  <c r="N15" i="3"/>
  <c r="N18" i="3" l="1"/>
  <c r="C69" i="4"/>
  <c r="C70" i="4"/>
  <c r="B69" i="4"/>
  <c r="B70" i="4"/>
  <c r="A69" i="4"/>
  <c r="A83" i="4"/>
  <c r="C82" i="4" l="1"/>
  <c r="B82" i="4"/>
  <c r="A82" i="4"/>
  <c r="C154" i="4"/>
  <c r="C155" i="4"/>
  <c r="C156" i="4"/>
  <c r="C153" i="4"/>
  <c r="B154" i="4"/>
  <c r="B155" i="4"/>
  <c r="B156" i="4"/>
  <c r="B153" i="4"/>
  <c r="A154" i="4"/>
  <c r="A155" i="4"/>
  <c r="A156" i="4"/>
  <c r="A153" i="4"/>
  <c r="C150" i="4"/>
  <c r="B150" i="4"/>
  <c r="A150" i="4"/>
  <c r="A55" i="4"/>
  <c r="A58" i="4"/>
  <c r="A67" i="4"/>
  <c r="A62" i="4"/>
  <c r="A42" i="4"/>
  <c r="A56" i="4"/>
  <c r="A43" i="4"/>
  <c r="A44" i="4"/>
  <c r="A59" i="4"/>
  <c r="A54" i="4"/>
  <c r="A60" i="4"/>
  <c r="A46" i="4"/>
  <c r="A47" i="4"/>
  <c r="A48" i="4"/>
  <c r="A57" i="4"/>
  <c r="A162" i="4"/>
  <c r="A49" i="4"/>
  <c r="A40" i="4"/>
  <c r="C45" i="4"/>
  <c r="B45" i="4"/>
  <c r="B41" i="4"/>
  <c r="A45" i="4"/>
  <c r="A41" i="4"/>
  <c r="C77" i="4"/>
  <c r="B77" i="4"/>
  <c r="C55" i="4"/>
  <c r="C58" i="4"/>
  <c r="C67" i="4"/>
  <c r="C83" i="4"/>
  <c r="B55" i="4"/>
  <c r="B58" i="4"/>
  <c r="B67" i="4"/>
  <c r="B83" i="4"/>
  <c r="C62" i="4"/>
  <c r="B62" i="4"/>
  <c r="B42" i="4"/>
  <c r="C42" i="4"/>
  <c r="B56" i="4"/>
  <c r="B43" i="4"/>
  <c r="B44" i="4"/>
  <c r="B59" i="4"/>
  <c r="C59" i="4"/>
  <c r="B54" i="4"/>
  <c r="B60" i="4"/>
  <c r="C60" i="4"/>
  <c r="B46" i="4"/>
  <c r="C46" i="4"/>
  <c r="B47" i="4"/>
  <c r="C47" i="4"/>
  <c r="B48" i="4"/>
  <c r="C48" i="4"/>
  <c r="B57" i="4"/>
  <c r="C57" i="4"/>
  <c r="B162" i="4"/>
  <c r="C162" i="4"/>
  <c r="B49" i="4"/>
  <c r="B40" i="4"/>
  <c r="E43" i="2"/>
  <c r="E50" i="2"/>
  <c r="C49" i="4" s="1"/>
  <c r="E88" i="2"/>
  <c r="E90" i="2" s="1"/>
  <c r="E109" i="2" s="1"/>
  <c r="E46" i="2"/>
  <c r="E45" i="2"/>
  <c r="E42" i="2"/>
  <c r="B102" i="4" l="1"/>
  <c r="B10" i="4" s="1"/>
  <c r="C102" i="4"/>
  <c r="C10" i="4" s="1"/>
  <c r="C157" i="4"/>
  <c r="B79" i="4"/>
  <c r="E52" i="2"/>
  <c r="E60" i="2" s="1"/>
  <c r="B50" i="4"/>
  <c r="C43" i="4"/>
  <c r="C41" i="4"/>
  <c r="C40" i="4"/>
  <c r="C151" i="4"/>
  <c r="C44" i="4"/>
  <c r="C54" i="4"/>
  <c r="C79" i="4" s="1"/>
  <c r="B157" i="4"/>
  <c r="B151" i="4"/>
  <c r="E10" i="4" l="1"/>
  <c r="B8" i="4"/>
  <c r="K8" i="4" s="1"/>
  <c r="C9" i="4"/>
  <c r="E9" i="4" s="1"/>
  <c r="B9" i="4"/>
  <c r="C50" i="4"/>
  <c r="K9" i="4" l="1"/>
  <c r="K10" i="4" s="1"/>
  <c r="K11" i="4" s="1"/>
  <c r="K12" i="4" s="1"/>
  <c r="C8" i="4"/>
  <c r="M14" i="3"/>
  <c r="L8" i="4" l="1"/>
  <c r="L9" i="4" s="1"/>
  <c r="M18" i="3"/>
  <c r="L10" i="4" l="1"/>
  <c r="L11" i="4" s="1"/>
  <c r="L1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<sst xmlns="http://schemas.openxmlformats.org/spreadsheetml/2006/main" count="808" uniqueCount="429">
  <si>
    <t xml:space="preserve">/ information based on public sources + the info from the owners about projects that have come online </t>
  </si>
  <si>
    <t>rakenteilla olevat tuulivoimahankkeet:</t>
  </si>
  <si>
    <t>Wind power projects under construction:</t>
  </si>
  <si>
    <t>Lisätty/ added on the list</t>
  </si>
  <si>
    <t>Hankkeen nimi; Name of the project</t>
  </si>
  <si>
    <t>Maakunta;  Region</t>
  </si>
  <si>
    <t>Voimaloiden lkm; WTG</t>
  </si>
  <si>
    <t>Teho; power (MW)</t>
  </si>
  <si>
    <t>Toimija; owner</t>
  </si>
  <si>
    <t>Valmistaja;  Turbine manufacturer</t>
  </si>
  <si>
    <t>PPA-ostaja / hankkeen ostaja; PPA offtaker / byer of the project</t>
  </si>
  <si>
    <t>Valmis; coming online</t>
  </si>
  <si>
    <t>Lisätietoja, lehdistötiedote tms.; more info</t>
  </si>
  <si>
    <t>Alajärvi, Möksy</t>
  </si>
  <si>
    <t>Etelä-Pohjanmaa</t>
  </si>
  <si>
    <t>Ilmatar Energy</t>
  </si>
  <si>
    <t>Vestas V162</t>
  </si>
  <si>
    <t>https://ilmatar.fi/newsroom/ilmatar-energy-aloittaa-uuden-tuulipuiston-rakentamisen-alajarven-alueelle-lokakuussa-tuulipuisto-koostuu-yhteensa-36-tuulivoimalasta-ja-on-valmistuessaan-yksi-euroopan-suurimmista/</t>
  </si>
  <si>
    <t>Hyrynsalmi, Illevaara</t>
  </si>
  <si>
    <t>Kainuu</t>
  </si>
  <si>
    <t>ABO Wind</t>
  </si>
  <si>
    <t>Vestas V162, 6 MW</t>
  </si>
  <si>
    <t>https://www.abo-wind.com/fi/yritys/hankkeet/illevaara.html</t>
  </si>
  <si>
    <t>Isojoki, Isokeidas</t>
  </si>
  <si>
    <t xml:space="preserve">Ilmatar Energy </t>
  </si>
  <si>
    <t>https://ilmatar.fi/projekti/isokeidas/</t>
  </si>
  <si>
    <t>https://ilmatar.fi/tuulivoimalamme/</t>
  </si>
  <si>
    <t>Karstula, Koiramäki</t>
  </si>
  <si>
    <t>Keski-Suomi</t>
  </si>
  <si>
    <t>Nordex N163 5,9 MW, TH 230 m</t>
  </si>
  <si>
    <t>https://koiramakituuli.fi/the-projects/</t>
  </si>
  <si>
    <t>Karstula, Mustalamminmäki</t>
  </si>
  <si>
    <t>Pohjanmaa</t>
  </si>
  <si>
    <t>Fortum &amp; Helen</t>
  </si>
  <si>
    <t>https://www.helen.fi/uutiset/2021/helenin-tuulivoimatuotanto-kolminkertaistuu-fortum-ja-helen-rakentavat-yhteistyossa-tuulivoimaa-pohjanmaalle</t>
  </si>
  <si>
    <t>Oulunsalo (Riutunkari)</t>
  </si>
  <si>
    <t>Pohjois-Pohjanmaa</t>
  </si>
  <si>
    <t>Pohjatuulenvoima (Solarwind rakentaa)</t>
  </si>
  <si>
    <t>Enercon</t>
  </si>
  <si>
    <t>Perho, Kyyjärvi, Alajoki-Peuralinna</t>
  </si>
  <si>
    <t>Keski-Suomi, Keski-Pohjanmaa</t>
  </si>
  <si>
    <t>Suomen Hyötytuuli</t>
  </si>
  <si>
    <t>https://www.epressi.com/tiedotteet/energia/suomen-hyotytuulelta-investointipaatos-alajoki-peuralinnan-tuulipuiston-rakentamisesta-perhoon-ja-kyyjarvelle.html</t>
  </si>
  <si>
    <t>Pori ja Eurajoki, Oosinselkä</t>
  </si>
  <si>
    <t>Satakunta</t>
  </si>
  <si>
    <t>Vestas V162-6,2 MW</t>
  </si>
  <si>
    <t>https://hyotytuuli.fi/suomen-hyotytuuli-oy-investoi-uusiutuvaan-energiaan-oosinselan-tuulipuisto-rakennetaan-poriin-ja-eurajoelle/</t>
  </si>
  <si>
    <t>Pyhäjärvi, Murtomäki</t>
  </si>
  <si>
    <t>Ålandsbankenin rahasto</t>
  </si>
  <si>
    <t>https://www.yitgroup.com/fi/news-repository/sijoittajauutiset/yit-myy-murtomaen-tuulivoimahankkeen-alandsbanken-tuulivoima-erikoissijoitusrahastolle</t>
  </si>
  <si>
    <t>Siikajoki, Varessäikkä</t>
  </si>
  <si>
    <t>Varestuuli (Solarwind rakentaa)</t>
  </si>
  <si>
    <t>Vestas V90</t>
  </si>
  <si>
    <t>Vöyri, Mörknässkogen</t>
  </si>
  <si>
    <t>Low Carbon</t>
  </si>
  <si>
    <t>Nordex N163 5,9 MW</t>
  </si>
  <si>
    <t>https://www.projektiuutiset.fi/enersense-rakentaa-morknasskogenin-tuulivoimapuiston/</t>
  </si>
  <si>
    <t>Huom! Capacity not certain, was not mentioned in the press release</t>
  </si>
  <si>
    <t>Ii, Pahkakoski</t>
  </si>
  <si>
    <t>Lestijärvi</t>
  </si>
  <si>
    <t>Keski-Pohjanmaa</t>
  </si>
  <si>
    <t>Ox2/Kymppivoima, Oulun Energia ja Kuopion Energia</t>
  </si>
  <si>
    <t>Siemens, SG 6,6 - 170</t>
  </si>
  <si>
    <t>Turn-key to Kymppivoima, Oulun Energia ja Kuopion Energia</t>
  </si>
  <si>
    <t>https://www.sttinfo.fi/tiedote/kotimaisten-energiayhtioiden-yhteenliittyma-sopimukseen-ox2n-kanssa-suomen-suurimman-tuulipuiston-toteuttamisesta-rakentaminen-alkaa-heti?publisherId=69817302&amp;releaseId=69924727</t>
  </si>
  <si>
    <t>Närpiö, Björkliden</t>
  </si>
  <si>
    <t>Neoen (80 %) &amp; Prokon (20 %)</t>
  </si>
  <si>
    <t xml:space="preserve">Nordex </t>
  </si>
  <si>
    <t xml:space="preserve">PPA with Equinix </t>
  </si>
  <si>
    <t>https://neoen.com/fi/uutiset/2022/neoen-ja-prokon-aloittavat-bjorklidenin-tuulipuiston-404-mw-rakentamisen-suomessa/</t>
  </si>
  <si>
    <t>Oulainen, Karahka</t>
  </si>
  <si>
    <t>Helen &amp; Ålandsbanken Tuulivoima erikoissijoitusrahasto (VSB rakentaa)</t>
  </si>
  <si>
    <t>https://www.vsb.energy/fi/fi/hankkeet/karahka-oulainen/detail/?tx_news_pi1%5Baction%5D=detail&amp;tx_news_pi1%5Bcontroller%5D=News&amp;tx_news_pi1%5Bnews%5D=1081&amp;cHash=d77c0fae52251c3df37bdd27b3db4c63</t>
  </si>
  <si>
    <t>Oulainen, Maaselänkangas</t>
  </si>
  <si>
    <t>wpd Finland</t>
  </si>
  <si>
    <t>Nordex N163</t>
  </si>
  <si>
    <t>https://www.wpd.fi/projects/oulainen-maaselankangas/</t>
  </si>
  <si>
    <t>Pieksämäki, Niinimäen tuulipuisto</t>
  </si>
  <si>
    <t>Etelä-Savo</t>
  </si>
  <si>
    <t>OX2/Ålandsbanken &amp; Helen</t>
  </si>
  <si>
    <t>Turn-Key to Ålandsbanken &amp; Helen</t>
  </si>
  <si>
    <t>https://www.sttinfo.fi/tiedote/ox2-helen-ja-alandsbanken-sopimukseen-niinimaen-tuulipuiston-toteuttamisesta-itaisen-suomen-suurimman-tuulivoimahankkeen-rakentaminen-kaynnistyy-pieksamaella?publisherId=69817516&amp;releaseId=69958400</t>
  </si>
  <si>
    <t>Pudasjärvi, Tolpanvaara</t>
  </si>
  <si>
    <t>Enefit Green</t>
  </si>
  <si>
    <t>https://tolpanvaara.fi/</t>
  </si>
  <si>
    <t>Eurajoki &amp; Luvia</t>
  </si>
  <si>
    <t>S-voima / Gigawatti</t>
  </si>
  <si>
    <t>Vestas V162-6.2 MW</t>
  </si>
  <si>
    <t>https://www.sttinfo.fi/tiedote/s-ryhma-rakentaa-uuden-tuulipuiston-investoinnin-myota-omalla-uusiutuvalla-katetaan-kaupparyhman-koko-sahkonkulutus?publisherId=68574024&amp;releaseId=69959863</t>
  </si>
  <si>
    <t>Hyrynsalmi, Lumivaara II</t>
  </si>
  <si>
    <t>Neoen (80 %) &amp; Prokon (20%)</t>
  </si>
  <si>
    <t>Equinix</t>
  </si>
  <si>
    <t>https://www.epressi.com/tiedotteet/energia/neoen-ja-prokon-allekirjoittivat-toisen-sahkonostosopimuksen-equinixin-kanssa-vahintaan-42-mwn-tuulienergiasta-suomessa.html?customer=6791</t>
  </si>
  <si>
    <t>Ii, Isokangas</t>
  </si>
  <si>
    <t>Exilion</t>
  </si>
  <si>
    <t>https://mailchi.mp/0abc86159172/exilion-tuuli-rakentaa-kaksi-uutta-tuulipuistoa-iihin?e=25cddfe2f8</t>
  </si>
  <si>
    <t>Ii, Palokangas</t>
  </si>
  <si>
    <t>PPA with Snellmann</t>
  </si>
  <si>
    <t>https://www.sttinfo.fi/tiedote/snellman-vahvistaa-tuulivoimasopimuksella-vastuullisuuttaan-ja-kotimaisuuttaan?publisherId=2091&amp;releaseId=69958570</t>
  </si>
  <si>
    <t>Kristiinankaupunki, Mikonkeidas</t>
  </si>
  <si>
    <t>Energiequelle</t>
  </si>
  <si>
    <t>Siemens Gamesa SG 6.6-170.</t>
  </si>
  <si>
    <t>https://www.energiequelle.de/fi/mikonkeidas/</t>
  </si>
  <si>
    <t>Kurikka, Kalistanneva</t>
  </si>
  <si>
    <t>Helen &amp; Ålandsbanken Tuulivoima erikoissijoitusrahasto</t>
  </si>
  <si>
    <t>https://www.helen.fi/uutiset/2022/helen-lisaa-edelleen-tuulivoimatuotantoaan-uudella-investoinnilla</t>
  </si>
  <si>
    <t>Kurikka, Matkussaari</t>
  </si>
  <si>
    <t>AIP Infrastructure II / Valorem</t>
  </si>
  <si>
    <t>https://www.tekniikkatalous.fi/uutiset/ranskalainen-valorem-rakentaa-148-5-mw-tuulipuiston-pohjanmaalle/9e609ac1-70d9-4cee-8c10-3a9ea28b94cf</t>
  </si>
  <si>
    <t>https://hyotytuuli.fi/suomen-hyotytuuli-investoi-toistaiseksi-suurimpaan-tuulipuistoonsa-siikajoelle/</t>
  </si>
  <si>
    <t>Uusikaarlepyy, Storbötet</t>
  </si>
  <si>
    <t>PPA with Equinix (60 % of the production)</t>
  </si>
  <si>
    <t>https://www.epressi.com/tiedotteet/energia/neoen-ja-prokon-solmivat-kolmannen-ppa-sopimuksen-equinixin-kanssa-vahintaan-57-mwn-tuulivoimasta-suomessa.html</t>
  </si>
  <si>
    <t>Voyri, Lålax</t>
  </si>
  <si>
    <t>Axpo</t>
  </si>
  <si>
    <t>https://www.axpo.com/ba/en/about-us/media-and-politics/media-releases.detail.html/media-releases/2023/axpo-to-develop-25-mw-wind-farm-in-finland.html</t>
  </si>
  <si>
    <t>Yhteensä; total</t>
  </si>
  <si>
    <t>Valmistuneet markkinaehtoiset 2020 / Projects that did came online in 2020  without Governmemtal subsidy</t>
  </si>
  <si>
    <t>Marttila, Verhonkulma</t>
  </si>
  <si>
    <t>Varsinais-Suomi</t>
  </si>
  <si>
    <t>Ikea</t>
  </si>
  <si>
    <t>Nordex</t>
  </si>
  <si>
    <t>https://www.ox2.com/fi/ox2-rakentaa-pohjoismaiden-suurimman-ilman-tukia-toteutettavan-tuulivoimahankkeen-suomeen/</t>
  </si>
  <si>
    <t>Maalahti, Långmossan</t>
  </si>
  <si>
    <t>Maalahti, Ribäcken</t>
  </si>
  <si>
    <t>Pyhäjoki, Paltusmäki</t>
  </si>
  <si>
    <t>PPA</t>
  </si>
  <si>
    <t>https://www.energiequelle.de/fi/lehdistotiedotteet/</t>
  </si>
  <si>
    <t>Pyhäjoki, Oltava</t>
  </si>
  <si>
    <t>Taaleri</t>
  </si>
  <si>
    <t>https://www.taalerienergia.com/news-room/taaleri-solarwind-ii-fund-invests-91-mw-wind-farm-finland-funds-first-transaction</t>
  </si>
  <si>
    <t>Valmistuneet 2020, kilpailutus / The auction winning projects that did came online in 2020</t>
  </si>
  <si>
    <t>Liminka, Hirvineva</t>
  </si>
  <si>
    <t>Winda Power</t>
  </si>
  <si>
    <t>https://www.energiavirasto.fi/documents/10191/0/40_717_2019_Tuulipuisto+Oy_Hirvineva+2019-03-13+2306SS/2df4006f-f6f4-4a36-a012-d00e567e5dd5</t>
  </si>
  <si>
    <t>Närpiö, Kalax</t>
  </si>
  <si>
    <t>Fortum</t>
  </si>
  <si>
    <t>Vestas, 4,3 MW</t>
  </si>
  <si>
    <t>PPA Nesteen kanssa</t>
  </si>
  <si>
    <t>https://www.energiavirasto.fi/documents/10191/0/47_717_2019_Kalax_Vindkraft_Ab_Oy_Kalax+2019-03-13+2259SS+%282%29/a820a318-7948-4c61-9ce9-c6a8a1d18d9b</t>
  </si>
  <si>
    <t>https://www.fortum.fi/media/2019/05/fortum-rakentaa-ensimmaisen-suuren-suomalaisen-tuulivoimapuistonsa-narpioon</t>
  </si>
  <si>
    <t>Yhteensä, total</t>
  </si>
  <si>
    <t>TOTAL in 2020</t>
  </si>
  <si>
    <t>Valmistuneet markkinaehtoiset 2021 / Projects that did came online in 2021  without Governmemtal subsidy</t>
  </si>
  <si>
    <t>Teuva ja Kurikka, Saunamaa</t>
  </si>
  <si>
    <t>Octopus Renewables</t>
  </si>
  <si>
    <t>Vestas V150 4,2 MW</t>
  </si>
  <si>
    <t>https://www.megatuuli.fi/blog/saunamaan-ja-suolakankaan-tuulivoimahankkeiden-rakentaminen-alkaa</t>
  </si>
  <si>
    <t>Kauhajoki, Suolakangas</t>
  </si>
  <si>
    <t>Kajaani ja Pyhäntä, Piiparinmäki, vaihe 1</t>
  </si>
  <si>
    <t>Ilmatar Piiparinmäki Oy</t>
  </si>
  <si>
    <t>Vestas</t>
  </si>
  <si>
    <t>Google (PPA) (ostaa 125 MW:n tuotannon)</t>
  </si>
  <si>
    <t>https://www.epressi.com/tiedotteet/talous/ilmatar-energy-rakentaa-uuden-tuulivoimapuiston-uutta-puhdasta-energiaa-suomen-sahkoverkkoon.html</t>
  </si>
  <si>
    <t>Kajaani ja Pyhäntä, Piiparinmäki, vaihe 2</t>
  </si>
  <si>
    <t>Uusikaarlepyy, Kröpuln</t>
  </si>
  <si>
    <t>Infracapital</t>
  </si>
  <si>
    <t>PPA Axpon kanssa</t>
  </si>
  <si>
    <t>https://ox2.com/fi/press-release/ox2-ja-infracapital-ovat-allekirjoittaneet-sopimuksen-suomessa-sijaitsevasta-60-mwn-tuulivoimaprojektista/</t>
  </si>
  <si>
    <t>Vöyri, Storbacken</t>
  </si>
  <si>
    <t>Pihtipudas, Ilosjoki</t>
  </si>
  <si>
    <t>Luxcara</t>
  </si>
  <si>
    <t>Vestas V150, 4,2 MW</t>
  </si>
  <si>
    <t>https://www.kalajokilaakso.fi/uutinen/588890?src=rss</t>
  </si>
  <si>
    <t>Sievi, Jakoistenkallio</t>
  </si>
  <si>
    <t>Haapajärvi, Välikangas</t>
  </si>
  <si>
    <t>Ypäjä ja Humppila, Tyrinselkä II</t>
  </si>
  <si>
    <t>Kanta-Häme</t>
  </si>
  <si>
    <t>Tyrinselän Tuulivoimapuisto Oy/ Megatuuli &amp; Pohjoistuuli</t>
  </si>
  <si>
    <t>Nordex N149</t>
  </si>
  <si>
    <t>https://www.forssanlehti.fi/lounais-hame/tyot-alkavat-tyrinselalla-toukokuussa-nelja-uutta-tuulivoimalaa-pyorii-ypajalla-ja-humppilassa-kesalla-2021-624703</t>
  </si>
  <si>
    <t>Valmistuneet 2021, kilpailutus / The auction winning projects that did came online in 2021</t>
  </si>
  <si>
    <t>Simo Sarvisuo (ent. Leipiö III )</t>
  </si>
  <si>
    <t>Lappi</t>
  </si>
  <si>
    <t>Gigawatti</t>
  </si>
  <si>
    <t>Vestas V 162 5,6 MW</t>
  </si>
  <si>
    <t>https://www.energiavirasto.fi/documents/10191/0/43_717_2019_Tuuliwatti+Oy_Tuuliwatti_Simo_Leipio_III+2019-03-13+2301SS/d46698b9-94b7-47ce-b262-a02791d05fcc</t>
  </si>
  <si>
    <t>https://www.maaseuduntulevaisuus.fi/talous/artikkeli-1.461226</t>
  </si>
  <si>
    <t>TOTAL in 2021</t>
  </si>
  <si>
    <t>Valmistuneet markkinaehtoiset 2022 / Projects that did came online in 2022  without Governmemtal subsidy</t>
  </si>
  <si>
    <t>Saarijärvi, Soidinmäki</t>
  </si>
  <si>
    <t>Tuulivoimapuisto Soidnmäki Oy (Megatuuli)</t>
  </si>
  <si>
    <t>GE 158 5,5 MW</t>
  </si>
  <si>
    <t>Keskisuomalainen 16.9.2021</t>
  </si>
  <si>
    <t>Kalajoki, Torvenkylä</t>
  </si>
  <si>
    <t>https://www.tekniikkatalous.fi/uutiset/kalajoelle-tulevien-7-tuulivoimalan-sahkontuotantoa-kasvatetaan-mullistavalla-tavalla-perustusten-paalle-8-metria-betonia/ba3bd117-280b-4758-9a34-162403dc9c0c</t>
  </si>
  <si>
    <t>Kannus, Kaukanen</t>
  </si>
  <si>
    <t>Puhuri / Tuulikaarron voima</t>
  </si>
  <si>
    <t>https://www.puhuri.fi/puhuri-oy-kaynnisti-keson-ja-kaukasen-tuulipuistohankkeensa/</t>
  </si>
  <si>
    <t>Haapavesi, Keso</t>
  </si>
  <si>
    <t>Kristiinankaupunki, Lappfjärd</t>
  </si>
  <si>
    <t>Prime Capital (CPC rakentaa)</t>
  </si>
  <si>
    <t>6,2 MW</t>
  </si>
  <si>
    <t>https://www.epressi.com/tiedotteet/energia/cpc-finland-ja-prime-capital-ag-rakentavat-192-megawatin-tuulipuiston-kristiinankaupunkiin.html</t>
  </si>
  <si>
    <t>Sastamala, Suodenniemi</t>
  </si>
  <si>
    <t>Pirkanmaa</t>
  </si>
  <si>
    <t>Eurowind Energy</t>
  </si>
  <si>
    <t>Vestas V150-4,0/4,2</t>
  </si>
  <si>
    <t>Närpiö, Norrskogen</t>
  </si>
  <si>
    <t xml:space="preserve">EPV Tuulivoima </t>
  </si>
  <si>
    <t>Vestas EnVentus V150</t>
  </si>
  <si>
    <t>https://www.epv.fi/ajankohtaista/epv-energian-kuudes-tuulivoimapuisto-rakennetaan-narpion-norrskogeniin</t>
  </si>
  <si>
    <t>Kokkola, Kalajoki, Kannus, Mutkalampi</t>
  </si>
  <si>
    <t>Keski- ja Pohjois-Pohjanmaa</t>
  </si>
  <si>
    <t>Neoen ja Prokon</t>
  </si>
  <si>
    <t>6 x V150 4,2 (4,3 MW operating mode) &amp; 63 x V162 6,0 MW EnVentus</t>
  </si>
  <si>
    <t>Google (PPA) (ostaa 130 MW tuotannon) ja Heineken, Philips, Signify ja Nouryon PPA (125 MW)</t>
  </si>
  <si>
    <t>https://yle.fi/uutiset/3-10983497 ja https://www.epressi.com/tiedotteet/rakentaminen/neoen-solmi-126-megawatin-tuulivoimasahkon-myyntisopimuksen-suomessa-heinekenin-philipsin-signifyn-ja-nouryonin-kanssa.html</t>
  </si>
  <si>
    <t>Mustasaari, Vaasa, Merkkikallio</t>
  </si>
  <si>
    <t>Renewable Power Capital</t>
  </si>
  <si>
    <t>*GE 158 5,5 MW</t>
  </si>
  <si>
    <t>Turn-key to Renewable Power Capital</t>
  </si>
  <si>
    <t>https://www.sttinfo.fi/tiedote/ox2-ja-renewable-power-capital-sinetoivat-171-megawatin-sopimuksen-merkkikallion-tuulivoimapuiston-rakentaminen-alkaa?publisherId=69817516&amp;releaseId=69910030</t>
  </si>
  <si>
    <t>Siikajoki, Isoneva</t>
  </si>
  <si>
    <t xml:space="preserve">Taaleri </t>
  </si>
  <si>
    <t>Vestas V162-6,0 MW</t>
  </si>
  <si>
    <t>PPA, Suomen Voima</t>
  </si>
  <si>
    <t>https://www.taaleri.com/ajankohtaista/taaleri-solarwind-ii-rahasto-rakentaa-252-megawattia-uutta-tuulivoimaa-suomeen</t>
  </si>
  <si>
    <t>Sievi, Puutikankangas</t>
  </si>
  <si>
    <t>Turn-key to Renewable Power Capital/PPA Elisa</t>
  </si>
  <si>
    <t>https://news.cision.com/fi/ox2/r/ox2-ja-renewable-power-capital-sopimukseen-yhteensa-171-megawatin-tuulivoimaprojektien-toteuttamises,c3264884</t>
  </si>
  <si>
    <t>https://www.kauppalehti.fi/uutiset/elisa-teki-pitkan-sopimuksen-tuulivoiman-ostamisesta-tuleva-puisto-tuottaa-puolet-mobiiliverkon-sahkontarpeesta/0345405e-418a-425b-83f4-bc2911e7735f</t>
  </si>
  <si>
    <t>Kurikka, Rustari</t>
  </si>
  <si>
    <t>Turn-key to Renewable Power Capital, PPA with Gasum</t>
  </si>
  <si>
    <t>https://news.cision.com/fi/gasum/r/gasum-ja-renewable-power-capital-solmivat-pitkaaikaisen-sahkonostosopimuksen-uusiutuvasta-tuulivoima,c3535920</t>
  </si>
  <si>
    <t>Posio, Murtotuuli</t>
  </si>
  <si>
    <t>Pyhäjoki, Karhunnevankangas</t>
  </si>
  <si>
    <t>Nordex N163, 5,7 MW</t>
  </si>
  <si>
    <t>UPM (PPA)</t>
  </si>
  <si>
    <t>https://www.wpd-finland.com/uutiset-ja-media/lehdistoetiedotteet/lehdistoetiedotteet-2016-2018/</t>
  </si>
  <si>
    <t>Pyhäjoki, Puskakorpi</t>
  </si>
  <si>
    <t>Foresight Group LLP / Smart Windpower/GE Energy Financial Services</t>
  </si>
  <si>
    <t xml:space="preserve">5.5 MW-158 Cypress </t>
  </si>
  <si>
    <t>Amazon PPA (53 MW)</t>
  </si>
  <si>
    <t>https://www.ge.com/news/press-releases/ge-cypress-turbines-88-mw-onshore-wind-farm-finland-acquired-by-foresight-energy-infrastructure-partners</t>
  </si>
  <si>
    <t>https://press.aboutamazon.com/news-releases/news-release-details/amazon-becomes-largest-corporate-buyer-renewable-energy-us</t>
  </si>
  <si>
    <t>Maalahti, Takanebacken</t>
  </si>
  <si>
    <t>https://www.energiequelle.de/fi/lehdistotiedotteet</t>
  </si>
  <si>
    <t>Kalajoki, Juurakko</t>
  </si>
  <si>
    <t>VSB</t>
  </si>
  <si>
    <t>https://www.vsb.energy/fi/fi/hankkeet/juurakko-kalajoki/</t>
  </si>
  <si>
    <t>Raahe, Mastokangas</t>
  </si>
  <si>
    <t xml:space="preserve">Aquila Capital </t>
  </si>
  <si>
    <t>PPA, Statkraft</t>
  </si>
  <si>
    <t>https://www.inderes.fi/fi/tiedotteet/statkraft-solmii-kahden-suomalaisen-tuulivoimapuiston-sahkonhankintasopimukset-aquila</t>
  </si>
  <si>
    <t>Soini, Konttisuo</t>
  </si>
  <si>
    <t>http://www.jpnews.fi/uutiset/konttisuon-tuulivoimahankkeen-rakennustyot-alkavat/</t>
  </si>
  <si>
    <t>Teuva, Paskoonharju</t>
  </si>
  <si>
    <t>https://www.epvtuulivoima.fi/uutiset/epv-energian-viides-tuulivoimapuisto-nousee-teuvalle-2/</t>
  </si>
  <si>
    <t>Humppila ja Urjala, Voimamylly</t>
  </si>
  <si>
    <t>Kanta-Häme, Pirkanmaa</t>
  </si>
  <si>
    <t>4,2 MW</t>
  </si>
  <si>
    <t>Neste &amp; Borealis (PPA)</t>
  </si>
  <si>
    <t>https://ilmatar.fi/neste-ja-borealis-solmivat-pitkaaikaiset-tuulisahkosopimukset-ilmattaren-kanssa/</t>
  </si>
  <si>
    <t>Kurikka, Rasakangas</t>
  </si>
  <si>
    <t>6,0 MW</t>
  </si>
  <si>
    <t>Vaala, Metsälamminkangas</t>
  </si>
  <si>
    <t>OX2</t>
  </si>
  <si>
    <t>GE  Cypress 5,5 MW</t>
  </si>
  <si>
    <t>Lundin Petroleum (ostaa hankkeen)</t>
  </si>
  <si>
    <t>https://www.ox2.com/fi/press-release/ox2-rakentaa-suomen-kolmanneksi-suurimman-tuulipuiston/</t>
  </si>
  <si>
    <t>Karstula, Korkeakangas</t>
  </si>
  <si>
    <t>Aquila Capital</t>
  </si>
  <si>
    <t>PPA Statkraft</t>
  </si>
  <si>
    <t>https://www.ox2.com/fi/press-release/ox2-ja-aquila-capital-allekirjoittivat-sopimuksen-karstulaan-rakennettavasta-43-mwn-tuulipuistosta/</t>
  </si>
  <si>
    <t>Pyhäjoki, Polusjärvi</t>
  </si>
  <si>
    <t>Vestas V150, 4,3 MW</t>
  </si>
  <si>
    <t>https://www.epressi.com/tiedotteet/energia/suomen-hyotytuulelta-investointipaatos-polusjarven-tuulipuistosta-pyhajoelle.html</t>
  </si>
  <si>
    <t>Yhteensä/Total</t>
  </si>
  <si>
    <t>Valmistuneet 2022, kilpailutus / The auction winning projects that did came online in 2022</t>
  </si>
  <si>
    <t>Valmis; came online</t>
  </si>
  <si>
    <t>Haapavesi, Hankilanneva</t>
  </si>
  <si>
    <t>Puhuri</t>
  </si>
  <si>
    <t>Vestas V162 5,6 MW</t>
  </si>
  <si>
    <t>https://www.energiavirasto.fi/documents/10191/0/32_717_2019_Puhuri+Oy_Hankilanneva+2019-03-13+2251SS/1ed78c2f-7b66-4de7-bb44-57898dbe9a16</t>
  </si>
  <si>
    <t>Pyhäjoki, Parhalahti</t>
  </si>
  <si>
    <t>https://www.energiavirasto.fi/documents/10191/0/31_717_2019_Puhuri+Oy_Parhalahti+2019-03-13+2250SS/55c4e968-ea06-4f24-9dd2-1e595c493633</t>
  </si>
  <si>
    <t>Kristiinankaupunki, Lakiakangas III</t>
  </si>
  <si>
    <t>Helen</t>
  </si>
  <si>
    <t>Vestas V150, 4.3 MW</t>
  </si>
  <si>
    <t>https://www.energiavirasto.fi/documents/10191/0/24_717_2019_CPC_Finland+Oy_Lakiakangas+3+2019-03-13+2247SS/3d1081bc-8764-4c52-b16a-ffc8dc5d6ff7</t>
  </si>
  <si>
    <t>https://www.epressi.com/tiedotteet/energia/cpc-finland-amp-helen-start-the-construction-of-lakiakangas-3-wind-farm.html</t>
  </si>
  <si>
    <t>Siikalatva (Kestilä), Kokkoneva</t>
  </si>
  <si>
    <t>Greencoat</t>
  </si>
  <si>
    <t>PPA Gasumin kanssa</t>
  </si>
  <si>
    <t>https://www.energiavirasto.fi/documents/10191/0/28_717_2019_Kestilan_Kokkonevan_Tuulivoima_Oy+2019-03-13+2239SS/eb5efe1a-c7e2-4f60-8866-5408af728819</t>
  </si>
  <si>
    <t>https://news.cision.com/fi/gasum/r/gasum-solmii-pitkaaikaisen-tuulisahkosopimuksen-abo-wind-oy-n-kanssa,c3201459</t>
  </si>
  <si>
    <t>Ahvenanmaan tukijärjestelmästä 1-6/2022 valmistunut hanke: / Project that came online on the first half of 2022 under support scheme of Åland:</t>
  </si>
  <si>
    <t>Eckerö, Långnabba (I &amp; II)</t>
  </si>
  <si>
    <t>Ahvenanmaa</t>
  </si>
  <si>
    <t>Vind AX Ab</t>
  </si>
  <si>
    <t>TOTAL in 2022</t>
  </si>
  <si>
    <t>Alajärvi, Louhukangas</t>
  </si>
  <si>
    <t xml:space="preserve">Vestas 23 X 6,2 MW </t>
  </si>
  <si>
    <t>Kalajoki, Läntinen</t>
  </si>
  <si>
    <t>BlackRock Real Assests  (Winda is building)</t>
  </si>
  <si>
    <t>Nordex N-163</t>
  </si>
  <si>
    <t>https://www.winda.fi/l%C3%A4ntinen-kalajoki</t>
  </si>
  <si>
    <t>Kemijärvi, Salla, Nuolivaara</t>
  </si>
  <si>
    <t>Nordex N163 5,X , Delta 4000-series</t>
  </si>
  <si>
    <t>Kaksi PPA-sopimusta</t>
  </si>
  <si>
    <t>https://www.wpd.fi/wpd-concludes-supply-contract-with-nordex-for-17-turbines-in-the-nuolivaara-project-in-northern-finland/</t>
  </si>
  <si>
    <t>Kinnula, Hautakangas</t>
  </si>
  <si>
    <t>https://www.winda.fi/hautakangas-kinnula</t>
  </si>
  <si>
    <t>Kyyjärvi, Hallakangas</t>
  </si>
  <si>
    <t>Nordex N163 - 5,7</t>
  </si>
  <si>
    <t>https://www.winda.fi/hallakangas-kyyj%C3%A4rvi</t>
  </si>
  <si>
    <t>Saarijärvi, Haapalamminkangas</t>
  </si>
  <si>
    <t>BlackRock Real Assests (Winda is building)</t>
  </si>
  <si>
    <t>https://www.winda.fi/haapalamminkangas-saarij%C3%A4rvi</t>
  </si>
  <si>
    <t>Haapajärvi, Pajuperänkangas</t>
  </si>
  <si>
    <t>https://www.msn.com/fi-fi/uutiset/other/tuulivoimapuisto-haapaj%C3%A4rven-pajuper%C3%A4nkankaalle/ar-AAYWK3F</t>
  </si>
  <si>
    <t>Hyrynsalmi, Lumivaara</t>
  </si>
  <si>
    <t xml:space="preserve">Nordex N163 </t>
  </si>
  <si>
    <t>https://www.arvopaperi.fi/porssitiedotteet/skarta-ja-energiequelle-lumivaaran-tuulipuistoa-koskevaan-bop-sopimukseen/2aadd4ab-b08f-50ab-9545-2a5614567a36</t>
  </si>
  <si>
    <t>Karvia, Jäkäläkangas</t>
  </si>
  <si>
    <t>https://ilmatar.fi/projekti/jakalakangas/</t>
  </si>
  <si>
    <t>Kristiinankaupunki, Västerik</t>
  </si>
  <si>
    <t>https://ilmatar.fi/neljan-tuulivoimapuiston-rakentaminen-alkaa-aiplta-135-miljoonaa-euroa%EF%BF%BC/</t>
  </si>
  <si>
    <t>Somero, Palma</t>
  </si>
  <si>
    <t xml:space="preserve">Vestas V150 </t>
  </si>
  <si>
    <t>https://ilmatar.fi/projekti/palma-fi/</t>
  </si>
  <si>
    <t>Markkinaehtoiset ja kilpailutuksesta tulevat hankkeet yhteensä / Total no of WTGs and capacity (including the auction winners and the projects without Governmental subsidy)</t>
  </si>
  <si>
    <t>Valmis /online in</t>
  </si>
  <si>
    <t>Voimaloiden lkm / No of WTG</t>
  </si>
  <si>
    <t>Teho / Capacity (MW)</t>
  </si>
  <si>
    <t>investoinnin suuruus milj €/MW</t>
  </si>
  <si>
    <t>CUMULATIVE CAPACITY</t>
  </si>
  <si>
    <t>voimaloiden lkm / WTG</t>
  </si>
  <si>
    <t>teho / Capacity (MW)</t>
  </si>
  <si>
    <t>VALMIS / ONLINE</t>
  </si>
  <si>
    <t>End of 2019 / 2019 lopussa</t>
  </si>
  <si>
    <t>End of 2020 / 2020 lopussa</t>
  </si>
  <si>
    <t>End of 2021 / 2021 lopussa</t>
  </si>
  <si>
    <t>End of 2022 / 2022 lopussa</t>
  </si>
  <si>
    <t>Markkinaehtoisesti rakennetut ja  rakenteilla olevat tuulipuistot vuosittain: / Projects that have come or are coming online without Governmental subsidy</t>
  </si>
  <si>
    <t>Ii, Viinamäki</t>
  </si>
  <si>
    <t>VALMIS / online</t>
  </si>
  <si>
    <t>Isojoki, Lakiakangas 2</t>
  </si>
  <si>
    <t>Kannus, Kuuronkallio</t>
  </si>
  <si>
    <t>Närpiö, Hedet</t>
  </si>
  <si>
    <t>Kurikka, Ponsivuori</t>
  </si>
  <si>
    <t>Yht. / Total 2019</t>
  </si>
  <si>
    <t>Yht. / total 2020</t>
  </si>
  <si>
    <t>VALMIS / Online</t>
  </si>
  <si>
    <t>Yht./total 2021</t>
  </si>
  <si>
    <t>Yht. /total 2022</t>
  </si>
  <si>
    <t>VALMIS / ON-LINE</t>
  </si>
  <si>
    <t>Yht./total 2024</t>
  </si>
  <si>
    <t>Yht./total 2025</t>
  </si>
  <si>
    <t>Kilpailutuksessa menestyneet hankkeet / Auction winners:</t>
  </si>
  <si>
    <t>Yht./total 2020</t>
  </si>
  <si>
    <t>Yht./total  2021</t>
  </si>
  <si>
    <t>Yht. / total  2022</t>
  </si>
  <si>
    <t>Ahvenanmaan tukijärjestelmässä olevat hankkeet / Project under support scheme of Åland:</t>
  </si>
  <si>
    <t>Markkinaehtoisesti  rakenteilla olevat hankkeet / projects coming online without Governmental subsidy</t>
  </si>
  <si>
    <t>Maakunta / Region</t>
  </si>
  <si>
    <t>Voimaloita / WTG</t>
  </si>
  <si>
    <t>Vuosi / year</t>
  </si>
  <si>
    <t>% voimaloista /  % of WTG</t>
  </si>
  <si>
    <t>% kapasiteetista / of capacity</t>
  </si>
  <si>
    <t>Yhteensä</t>
  </si>
  <si>
    <t>Yhteensä/total</t>
  </si>
  <si>
    <t>Siemens, SG 6,6 MW-170.</t>
  </si>
  <si>
    <t>https://www.peikko.fi/news/peikko-toimittaa-perustukset-riutunkarin-tuulivoimapuistoon/</t>
  </si>
  <si>
    <t>Huom! Tänne jää pystyyn yksi vanha WinWind</t>
  </si>
  <si>
    <t>Säkylä, Korpileivonmäki</t>
  </si>
  <si>
    <t>Ilmatar</t>
  </si>
  <si>
    <t>PPA Mondelez International</t>
  </si>
  <si>
    <t>https:// ilmatar.fi/projekti/korpilevonmaki</t>
  </si>
  <si>
    <t>Siemens 6 MW</t>
  </si>
  <si>
    <t>https://ilmatar.fi/en/ilmatar-uses-an-innovative-tci-contracting-model-to-construct-one-of-finlands-biggest-wind-farms/</t>
  </si>
  <si>
    <t xml:space="preserve">Kriistiinankaupunki, Kristinestad Norr </t>
  </si>
  <si>
    <t xml:space="preserve"> PPA between Fortum &amp; Helen</t>
  </si>
  <si>
    <t>Närpiö, Pjelax-Böle</t>
  </si>
  <si>
    <t>PPA between Fortum &amp; Helen</t>
  </si>
  <si>
    <t>Ålandsbanken</t>
  </si>
  <si>
    <t>Nordex 12 x 5,9, 1 x 5,7 MW</t>
  </si>
  <si>
    <t>60 % Fortum &amp; 40% Helen</t>
  </si>
  <si>
    <t>Yht./total 2023</t>
  </si>
  <si>
    <t>2023</t>
  </si>
  <si>
    <t>End of 2023 / 2023 lopussa</t>
  </si>
  <si>
    <t>Valmistuneet markkinaehtoiset 2023 / Projects that did came online 2023</t>
  </si>
  <si>
    <t>Total in 2023</t>
  </si>
  <si>
    <t>https://www.nordex-online.com/en/2022/03/nordex-se-nordex-group-receives-two-orders-for-313-5-mw-from-valorem-from-finland/</t>
  </si>
  <si>
    <t>Nordex N163/5.X turbines of the Delta4000 series</t>
  </si>
  <si>
    <t>https://www.nordex-online.com/en/2022/07/nordex-se-nordex-group-awarded-contract-by-a-consortium-comprised-of-helen-oy-and-alandsbanken-wind-power-fund-for-148-mw-wind-farm-in-finland/</t>
  </si>
  <si>
    <t>https://www.nordex-online.com/en/2022/10/nordex-se-nordex-group-receives-orders-for-100-mw-in-finland-from-exilion-tuuli/</t>
  </si>
  <si>
    <t>https://www.primecapital-ag.com/prime-capital-ag-makes-final-investment-for-its-prime-green-energy-infrastructure-fund-with-acquisition-of-a-90-mw-ready-to-build-wind-farm-in-finland</t>
  </si>
  <si>
    <t>https://svevind.com/news/finnish-project-sandbacka-sold/</t>
  </si>
  <si>
    <t>Siemens Gamesa 6,6 MW</t>
  </si>
  <si>
    <t>Prime Capital AG / Prime Green Energy Infrastructure Fund (“PGEIF”)</t>
  </si>
  <si>
    <t>Uusikaarlepyy ja Vöyri, Sandbacka</t>
  </si>
  <si>
    <t>Valmistuneet markkinaehtoiset 2024 / Projects that did came online 2024</t>
  </si>
  <si>
    <t>Nordex N163/5.9</t>
  </si>
  <si>
    <t>Nadara</t>
  </si>
  <si>
    <t>Nordex N163/5.5 turbines of the Delta4000 series</t>
  </si>
  <si>
    <t>Total in 2024</t>
  </si>
  <si>
    <t>Vestas V162-6.4 MW</t>
  </si>
  <si>
    <t>Siikajoki,  Karhukangas</t>
  </si>
  <si>
    <t>Siikajoki,   Navettakangas</t>
  </si>
  <si>
    <t>End of 2024/2024 lopussa</t>
  </si>
  <si>
    <t>Rakenteilla</t>
  </si>
  <si>
    <t>Isojoki &amp; Karijoki, Rajamäenkylän tuulipuisto</t>
  </si>
  <si>
    <t>https://www.ox2.com/fi/suomi/ajankohtaista/tiedotteet-ja-uutiset/ox2-on-tehnyt-suomen-kaikkien-aikojen-suurimman-uusiutuvan-energian-investointipaatoksen-tuulipuistojen-rakentaminen-alkaa-heti/</t>
  </si>
  <si>
    <t>Halsua, Honkakankaan tuulipuisto</t>
  </si>
  <si>
    <t xml:space="preserve">OX2 </t>
  </si>
  <si>
    <t>2020 -2025 VALMISTUNEET TUULIVOIMAHANKKEET / PROJECTS THAT CAME ONLINE 2020-2025</t>
  </si>
  <si>
    <t>Valmistuneet markkinaehtoiset 2025 / Projects that did came online 2025</t>
  </si>
  <si>
    <t>Vestas V162-6.4MW</t>
  </si>
  <si>
    <t>Vestas 6,2 MW</t>
  </si>
  <si>
    <t>https://cpc-finland.com/projekt/lappfjard/</t>
  </si>
  <si>
    <t>Kristiinankaupunki, Lappfjärd II</t>
  </si>
  <si>
    <t>Brändö, Asterholma</t>
  </si>
  <si>
    <t>Asterholma Vindenergi AB</t>
  </si>
  <si>
    <t>https://businessinwind.com/unloading-and-building-aland-finland/</t>
  </si>
  <si>
    <t>End of 2025 /  2025 lopussa</t>
  </si>
  <si>
    <t>Päivitetty / Updated on 3.1.2026</t>
  </si>
  <si>
    <t>Halsua, Kanniston tuulipuisto</t>
  </si>
  <si>
    <t>Kauhava, Salo-Ylikosken tuulipuisto</t>
  </si>
  <si>
    <t>Soini, Korkeamaan tuulipuisto</t>
  </si>
  <si>
    <t>https://www.sttinfo.fi/tiedote/71691493/ox2-on-tehnyt-toisen-merkittavan-uusiutuvan-energian-investointipaatoksensa-suomessa-tana-vuonna-tuulipuistojen-rakentaminen-alkaa-heti?publisherId=69817516&amp;lang=fi</t>
  </si>
  <si>
    <t>15 x Vestas 6,4 MW and 2 x 6,2 MW</t>
  </si>
  <si>
    <t>Vestas 6,4 MW</t>
  </si>
  <si>
    <t>Yht./total</t>
  </si>
  <si>
    <t xml:space="preserve">3.1.2026, tiedot perustuvat julkisiin lähteisiin + valmistuneista hankkeista  omistajilta saatuihin tietoihin </t>
  </si>
  <si>
    <t>(2020 - 2025 rakennetut hankkeet listattu alempana / scroll down to see projects that came on-line between 2020 - 2025)</t>
  </si>
  <si>
    <t>Total in 2025</t>
  </si>
  <si>
    <t>3.1.2026 tilanne maakunnittain 2026-2028 rakenteilla olevat hankkeet / Capacity by regions, projects coming on-line in 2026 -2028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</si>
</sst>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6">
    <xf numFmtId="0" fontId="0" fillId="0" borderId="0" xfId="0"/>
    <xf numFmtId="0" fontId="0" fillId="0" borderId="0" xfId="0" applyAlignment="1">
      <alignment horizontal="center"/>
    </xf>
    <xf numFmtId="0" fontId="2" fillId="0" borderId="0" xfId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1" fontId="0" fillId="0" borderId="0" xfId="0" applyNumberFormat="1" applyAlignment="1">
      <alignment horizontal="center"/>
    </xf>
    <xf numFmtId="1" fontId="0" fillId="2" borderId="0" xfId="0" applyNumberFormat="1" applyFill="1" applyAlignment="1">
      <alignment horizontal="center"/>
    </xf>
    <xf numFmtId="0" fontId="1" fillId="3" borderId="0" xfId="0" applyFont="1" applyFill="1"/>
    <xf numFmtId="0" fontId="0" fillId="0" borderId="0" xfId="0" applyAlignment="1">
      <alignment horizontal="left"/>
    </xf>
    <xf numFmtId="0" fontId="0" fillId="2" borderId="0" xfId="0" applyFill="1" applyAlignment="1">
      <alignment horizontal="center" wrapText="1"/>
    </xf>
    <xf numFmtId="0" fontId="0" fillId="3" borderId="0" xfId="0" applyFill="1"/>
    <xf numFmtId="0" fontId="0" fillId="4" borderId="0" xfId="0" applyFill="1"/>
    <xf numFmtId="1" fontId="3" fillId="0" borderId="0" xfId="0" applyNumberFormat="1" applyFont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0" fillId="5" borderId="0" xfId="0" applyFill="1"/>
    <xf numFmtId="0" fontId="0" fillId="5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4" borderId="0" xfId="1" applyFill="1"/>
    <xf numFmtId="1" fontId="0" fillId="0" borderId="0" xfId="0" applyNumberFormat="1"/>
    <xf numFmtId="0" fontId="1" fillId="2" borderId="0" xfId="0" applyFont="1" applyFill="1"/>
    <xf numFmtId="0" fontId="3" fillId="4" borderId="0" xfId="0" applyFont="1" applyFill="1"/>
    <xf numFmtId="0" fontId="3" fillId="4" borderId="0" xfId="0" applyFont="1" applyFill="1" applyAlignment="1">
      <alignment horizontal="center"/>
    </xf>
    <xf numFmtId="0" fontId="0" fillId="0" borderId="0" xfId="0" quotePrefix="1"/>
    <xf numFmtId="0" fontId="0" fillId="0" borderId="0" xfId="0" quotePrefix="1" applyAlignment="1">
      <alignment horizontal="center"/>
    </xf>
    <xf numFmtId="0" fontId="0" fillId="4" borderId="0" xfId="0" applyFill="1" applyAlignment="1">
      <alignment horizontal="center" wrapText="1"/>
    </xf>
    <xf numFmtId="1" fontId="0" fillId="3" borderId="0" xfId="0" applyNumberFormat="1" applyFill="1"/>
    <xf numFmtId="1" fontId="1" fillId="3" borderId="0" xfId="0" applyNumberFormat="1" applyFont="1" applyFill="1"/>
    <xf numFmtId="1" fontId="1" fillId="0" borderId="0" xfId="0" applyNumberFormat="1" applyFont="1" applyAlignment="1">
      <alignment horizontal="center" wrapText="1"/>
    </xf>
    <xf numFmtId="1" fontId="1" fillId="2" borderId="0" xfId="0" applyNumberFormat="1" applyFont="1" applyFill="1" applyAlignment="1">
      <alignment horizontal="center"/>
    </xf>
    <xf numFmtId="1" fontId="0" fillId="4" borderId="0" xfId="0" applyNumberFormat="1" applyFill="1"/>
    <xf numFmtId="1" fontId="0" fillId="4" borderId="0" xfId="0" applyNumberFormat="1" applyFill="1" applyAlignment="1">
      <alignment horizontal="center"/>
    </xf>
    <xf numFmtId="0" fontId="5" fillId="0" borderId="0" xfId="0" applyFont="1"/>
    <xf numFmtId="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64" fontId="0" fillId="3" borderId="0" xfId="0" applyNumberFormat="1" applyFill="1"/>
    <xf numFmtId="164" fontId="1" fillId="0" borderId="0" xfId="0" applyNumberFormat="1" applyFont="1" applyAlignment="1">
      <alignment horizontal="center" wrapText="1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6" fillId="4" borderId="0" xfId="1" applyFont="1" applyFill="1"/>
    <xf numFmtId="14" fontId="3" fillId="3" borderId="0" xfId="0" applyNumberFormat="1" applyFont="1" applyFill="1"/>
    <xf numFmtId="0" fontId="3" fillId="3" borderId="0" xfId="0" applyFont="1" applyFill="1"/>
    <xf numFmtId="0" fontId="7" fillId="3" borderId="0" xfId="0" applyFont="1" applyFill="1"/>
    <xf numFmtId="0" fontId="7" fillId="0" borderId="0" xfId="0" applyFont="1" applyAlignment="1">
      <alignment wrapText="1"/>
    </xf>
    <xf numFmtId="14" fontId="3" fillId="3" borderId="0" xfId="0" quotePrefix="1" applyNumberFormat="1" applyFont="1" applyFill="1"/>
    <xf numFmtId="1" fontId="3" fillId="4" borderId="0" xfId="0" applyNumberFormat="1" applyFont="1" applyFill="1" applyAlignment="1">
      <alignment horizontal="center"/>
    </xf>
    <xf numFmtId="0" fontId="1" fillId="4" borderId="0" xfId="0" applyFont="1" applyFill="1"/>
    <xf numFmtId="1" fontId="0" fillId="4" borderId="0" xfId="0" applyNumberFormat="1" applyFill="1" applyAlignment="1">
      <alignment horizontal="left"/>
    </xf>
    <xf numFmtId="14" fontId="0" fillId="0" borderId="0" xfId="0" quotePrefix="1" applyNumberFormat="1" applyAlignment="1">
      <alignment horizontal="center"/>
    </xf>
    <xf numFmtId="0" fontId="8" fillId="0" borderId="0" xfId="0" applyFont="1"/>
    <xf numFmtId="0" fontId="0" fillId="0" borderId="0" xfId="0" applyAlignment="1">
      <alignment horizontal="center" vertical="center"/>
    </xf>
    <xf numFmtId="0" fontId="5" fillId="4" borderId="0" xfId="0" applyFont="1" applyFill="1"/>
    <xf numFmtId="1" fontId="5" fillId="4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3" fontId="0" fillId="0" borderId="0" xfId="0" applyNumberFormat="1"/>
    <xf numFmtId="0" fontId="4" fillId="4" borderId="0" xfId="0" applyFont="1" applyFill="1"/>
    <xf numFmtId="14" fontId="0" fillId="0" borderId="0" xfId="0" applyNumberFormat="1"/>
    <xf numFmtId="0" fontId="6" fillId="0" borderId="0" xfId="1" applyFont="1"/>
    <xf numFmtId="0" fontId="6" fillId="0" borderId="0" xfId="1" applyFont="1" applyFill="1"/>
    <xf numFmtId="14" fontId="0" fillId="4" borderId="0" xfId="0" applyNumberFormat="1" applyFill="1"/>
    <xf numFmtId="0" fontId="3" fillId="0" borderId="0" xfId="0" applyFont="1" applyAlignment="1">
      <alignment horizontal="left"/>
    </xf>
    <xf numFmtId="3" fontId="0" fillId="0" borderId="0" xfId="0" applyNumberFormat="1" applyAlignment="1">
      <alignment horizontal="center" wrapText="1"/>
    </xf>
    <xf numFmtId="3" fontId="0" fillId="0" borderId="0" xfId="0" applyNumberFormat="1" applyAlignment="1">
      <alignment horizontal="center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</cellXfs>
  <cellStyles count="2">
    <cellStyle name="Hyperlinkki" xfId="1" builtinId="8"/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ni.mikkonen\Suomen%20Tuulivoimayhdistys%20Ry\intranet%20-%20Tilastot\Hankelista\2021\RAKENTEILLA\VANHAT\Rakenteilla_2020_2023_olevat_hankkeet%2012.1.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2.1.2021"/>
      <sheetName val="Vuosittain"/>
      <sheetName val="Maakunnittain"/>
    </sheetNames>
    <sheetDataSet>
      <sheetData sheetId="0">
        <row r="7">
          <cell r="A7" t="str">
            <v>Teuva ja Kurikka, Saunamaa</v>
          </cell>
        </row>
        <row r="54">
          <cell r="A54" t="str">
            <v>Marttila, Verhonkulma</v>
          </cell>
          <cell r="C54">
            <v>6</v>
          </cell>
          <cell r="D54">
            <v>27</v>
          </cell>
        </row>
        <row r="55">
          <cell r="A55" t="str">
            <v>Maalahti, Långmossan</v>
          </cell>
          <cell r="C55">
            <v>7</v>
          </cell>
          <cell r="D55">
            <v>30.1</v>
          </cell>
        </row>
        <row r="56">
          <cell r="A56" t="str">
            <v>Maalahti, Ribäcken</v>
          </cell>
          <cell r="C56">
            <v>5</v>
          </cell>
          <cell r="D56">
            <v>23</v>
          </cell>
        </row>
        <row r="57">
          <cell r="A57" t="str">
            <v>Pyhäjoki, Paltusmäki</v>
          </cell>
          <cell r="C57">
            <v>5</v>
          </cell>
          <cell r="D57">
            <v>21.5</v>
          </cell>
        </row>
        <row r="58">
          <cell r="A58" t="str">
            <v>Pyhäjoki, Oltava</v>
          </cell>
          <cell r="C58">
            <v>19</v>
          </cell>
          <cell r="D58">
            <v>91</v>
          </cell>
        </row>
        <row r="62">
          <cell r="A62" t="str">
            <v>Liminka, Hirvineva</v>
          </cell>
          <cell r="C62">
            <v>4</v>
          </cell>
          <cell r="D62">
            <v>19.2</v>
          </cell>
        </row>
        <row r="63">
          <cell r="A63" t="str">
            <v>Närpiö, Kalax</v>
          </cell>
          <cell r="C63">
            <v>21</v>
          </cell>
          <cell r="D63">
            <v>90.3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puhuri.fi/puhuri-oy-kaynnisti-keson-ja-kaukasen-tuulipuistohankkeensa/" TargetMode="External"/><Relationship Id="rId21" Type="http://schemas.openxmlformats.org/officeDocument/2006/relationships/hyperlink" Target="https://www.energiavirasto.fi/documents/10191/0/47_717_2019_Kalax_Vindkraft_Ab_Oy_Kalax+2019-03-13+2259SS+%282%29/a820a318-7948-4c61-9ce9-c6a8a1d18d9b" TargetMode="External"/><Relationship Id="rId42" Type="http://schemas.openxmlformats.org/officeDocument/2006/relationships/hyperlink" Target="https://mailchi.mp/0abc86159172/exilion-tuuli-rakentaa-kaksi-uutta-tuulipuistoa-iihin?e=25cddfe2f8" TargetMode="External"/><Relationship Id="rId47" Type="http://schemas.openxmlformats.org/officeDocument/2006/relationships/hyperlink" Target="https://ilmatar.fi/neljan-tuulivoimapuiston-rakentaminen-alkaa-aiplta-135-miljoonaa-euroa%EF%BF%BC/" TargetMode="External"/><Relationship Id="rId63" Type="http://schemas.openxmlformats.org/officeDocument/2006/relationships/hyperlink" Target="https://ilmatar.fi/projekti/jakalakangas/" TargetMode="External"/><Relationship Id="rId68" Type="http://schemas.openxmlformats.org/officeDocument/2006/relationships/hyperlink" Target="https://ilmatar.fi/en/ilmatar-uses-an-innovative-tci-contracting-model-to-construct-one-of-finlands-biggest-wind-farms/" TargetMode="External"/><Relationship Id="rId16" Type="http://schemas.openxmlformats.org/officeDocument/2006/relationships/hyperlink" Target="https://www.wpd-finland.com/uutiset-ja-media/lehdistoetiedotteet/lehdistoetiedotteet-2016-2018/" TargetMode="External"/><Relationship Id="rId11" Type="http://schemas.openxmlformats.org/officeDocument/2006/relationships/hyperlink" Target="https://www.maaseuduntulevaisuus.fi/talous/artikkeli-1.461226" TargetMode="External"/><Relationship Id="rId32" Type="http://schemas.openxmlformats.org/officeDocument/2006/relationships/hyperlink" Target="https://www.tekniikkatalous.fi/uutiset/ranskalainen-valorem-rakentaa-148-5-mw-tuulipuiston-pohjanmaalle/9e609ac1-70d9-4cee-8c10-3a9ea28b94cf" TargetMode="External"/><Relationship Id="rId37" Type="http://schemas.openxmlformats.org/officeDocument/2006/relationships/hyperlink" Target="https://www.arvopaperi.fi/porssitiedotteet/skarta-ja-energiequelle-lumivaaran-tuulipuistoa-koskevaan-bop-sopimukseen/2aadd4ab-b08f-50ab-9545-2a5614567a36" TargetMode="External"/><Relationship Id="rId53" Type="http://schemas.openxmlformats.org/officeDocument/2006/relationships/hyperlink" Target="https://neoen.com/fi/uutiset/2022/neoen-ja-prokon-aloittavat-bjorklidenin-tuulipuiston-404-mw-rakentamisen-suomessa/" TargetMode="External"/><Relationship Id="rId58" Type="http://schemas.openxmlformats.org/officeDocument/2006/relationships/hyperlink" Target="https://www.winda.fi/l%C3%A4ntinen-kalajoki" TargetMode="External"/><Relationship Id="rId74" Type="http://schemas.openxmlformats.org/officeDocument/2006/relationships/hyperlink" Target="https://www.primecapital-ag.com/prime-capital-ag-makes-final-investment-for-its-prime-green-energy-infrastructure-fund-with-acquisition-of-a-90-mw-ready-to-build-wind-farm-in-finland" TargetMode="External"/><Relationship Id="rId79" Type="http://schemas.openxmlformats.org/officeDocument/2006/relationships/hyperlink" Target="https://businessinwind.com/unloading-and-building-aland-finland/" TargetMode="External"/><Relationship Id="rId5" Type="http://schemas.openxmlformats.org/officeDocument/2006/relationships/hyperlink" Target="https://www.energiavirasto.fi/documents/10191/0/43_717_2019_Tuuliwatti+Oy_Tuuliwatti_Simo_Leipio_III+2019-03-13+2301SS/d46698b9-94b7-47ce-b262-a02791d05fcc" TargetMode="External"/><Relationship Id="rId61" Type="http://schemas.openxmlformats.org/officeDocument/2006/relationships/hyperlink" Target="https://www.winda.fi/haapalamminkangas-saarij%C3%A4rvi" TargetMode="External"/><Relationship Id="rId82" Type="http://schemas.openxmlformats.org/officeDocument/2006/relationships/hyperlink" Target="https://www.sttinfo.fi/tiedote/71691493/ox2-on-tehnyt-toisen-merkittavan-uusiutuvan-energian-investointipaatoksensa-suomessa-tana-vuonna-tuulipuistojen-rakentaminen-alkaa-heti?publisherId=69817516&amp;lang=fi" TargetMode="External"/><Relationship Id="rId19" Type="http://schemas.openxmlformats.org/officeDocument/2006/relationships/hyperlink" Target="https://www.epressi.com/tiedotteet/talous/ilmatar-energy-rakentaa-uuden-tuulivoimapuiston-uutta-puhdasta-energiaa-suomen-sahkoverkkoon.html" TargetMode="External"/><Relationship Id="rId14" Type="http://schemas.openxmlformats.org/officeDocument/2006/relationships/hyperlink" Target="https://www.epvtuulivoima.fi/uutiset/epv-energian-viides-tuulivoimapuisto-nousee-teuvalle-2/" TargetMode="External"/><Relationship Id="rId22" Type="http://schemas.openxmlformats.org/officeDocument/2006/relationships/hyperlink" Target="https://www.energiavirasto.fi/documents/10191/0/40_717_2019_Tuulipuisto+Oy_Hirvineva+2019-03-13+2306SS/2df4006f-f6f4-4a36-a012-d00e567e5dd5" TargetMode="External"/><Relationship Id="rId27" Type="http://schemas.openxmlformats.org/officeDocument/2006/relationships/hyperlink" Target="https://www.wpd.fi/wpd-concludes-supply-contract-with-nordex-for-17-turbines-in-the-nuolivaara-project-in-northern-finland/" TargetMode="External"/><Relationship Id="rId30" Type="http://schemas.openxmlformats.org/officeDocument/2006/relationships/hyperlink" Target="https://www.ox2.com/fi/press-release/ox2-ja-aquila-capital-allekirjoittivat-sopimuksen-karstulaan-rakennettavasta-43-mwn-tuulipuistosta/" TargetMode="External"/><Relationship Id="rId35" Type="http://schemas.openxmlformats.org/officeDocument/2006/relationships/hyperlink" Target="https://www.projektiuutiset.fi/enersense-rakentaa-morknasskogenin-tuulivoimapuiston/" TargetMode="External"/><Relationship Id="rId43" Type="http://schemas.openxmlformats.org/officeDocument/2006/relationships/hyperlink" Target="https://www.sttinfo.fi/tiedote/ox2-helen-ja-alandsbanken-sopimukseen-niinimaen-tuulipuiston-toteuttamisesta-itaisen-suomen-suurimman-tuulivoimahankkeen-rakentaminen-kaynnistyy-pieksamaella?publisherId=69817516&amp;releaseId=69958400" TargetMode="External"/><Relationship Id="rId48" Type="http://schemas.openxmlformats.org/officeDocument/2006/relationships/hyperlink" Target="https://ilmatar.fi/tuulivoimalamme/" TargetMode="External"/><Relationship Id="rId56" Type="http://schemas.openxmlformats.org/officeDocument/2006/relationships/hyperlink" Target="https://www.energiequelle.de/fi/mikonkeidas/" TargetMode="External"/><Relationship Id="rId64" Type="http://schemas.openxmlformats.org/officeDocument/2006/relationships/hyperlink" Target="https://ilmatar.fi/projekti/isokeidas/" TargetMode="External"/><Relationship Id="rId69" Type="http://schemas.openxmlformats.org/officeDocument/2006/relationships/hyperlink" Target="https://www.yitgroup.com/fi/news-repository/sijoittajauutiset/yit-myy-murtomaen-tuulivoimahankkeen-alandsbanken-tuulivoima-erikoissijoitusrahastolle" TargetMode="External"/><Relationship Id="rId77" Type="http://schemas.openxmlformats.org/officeDocument/2006/relationships/hyperlink" Target="https://www.ox2.com/fi/suomi/ajankohtaista/tiedotteet-ja-uutiset/ox2-on-tehnyt-suomen-kaikkien-aikojen-suurimman-uusiutuvan-energian-investointipaatoksen-tuulipuistojen-rakentaminen-alkaa-heti/" TargetMode="External"/><Relationship Id="rId8" Type="http://schemas.openxmlformats.org/officeDocument/2006/relationships/hyperlink" Target="https://ox2.com/fi/press-release/ox2-ja-infracapital-ovat-allekirjoittaneet-sopimuksen-suomessa-sijaitsevasta-60-mwn-tuulivoimaprojektista/" TargetMode="External"/><Relationship Id="rId51" Type="http://schemas.openxmlformats.org/officeDocument/2006/relationships/hyperlink" Target="https://koiramakituuli.fi/the-projects/" TargetMode="External"/><Relationship Id="rId72" Type="http://schemas.openxmlformats.org/officeDocument/2006/relationships/hyperlink" Target="https://www.nordex-online.com/en/2022/10/nordex-se-nordex-group-receives-orders-for-100-mw-in-finland-from-exilion-tuuli/" TargetMode="External"/><Relationship Id="rId80" Type="http://schemas.openxmlformats.org/officeDocument/2006/relationships/hyperlink" Target="https://www.sttinfo.fi/tiedote/71691493/ox2-on-tehnyt-toisen-merkittavan-uusiutuvan-energian-investointipaatoksensa-suomessa-tana-vuonna-tuulipuistojen-rakentaminen-alkaa-heti?publisherId=69817516&amp;lang=fi" TargetMode="External"/><Relationship Id="rId3" Type="http://schemas.openxmlformats.org/officeDocument/2006/relationships/hyperlink" Target="https://www.energiavirasto.fi/documents/10191/0/32_717_2019_Puhuri+Oy_Hankilanneva+2019-03-13+2251SS/1ed78c2f-7b66-4de7-bb44-57898dbe9a16" TargetMode="External"/><Relationship Id="rId12" Type="http://schemas.openxmlformats.org/officeDocument/2006/relationships/hyperlink" Target="https://www.epressi.com/tiedotteet/talous/ilmatar-energy-rakentaa-uuden-tuulivoimapuiston-uutta-puhdasta-energiaa-suomen-sahkoverkkoon.html" TargetMode="External"/><Relationship Id="rId17" Type="http://schemas.openxmlformats.org/officeDocument/2006/relationships/hyperlink" Target="http://www.jpnews.fi/uutiset/konttisuon-tuulivoimahankkeen-rakennustyot-alkavat/" TargetMode="External"/><Relationship Id="rId25" Type="http://schemas.openxmlformats.org/officeDocument/2006/relationships/hyperlink" Target="https://www.puhuri.fi/puhuri-oy-kaynnisti-keson-ja-kaukasen-tuulipuistohankkeensa/" TargetMode="External"/><Relationship Id="rId33" Type="http://schemas.openxmlformats.org/officeDocument/2006/relationships/hyperlink" Target="https://news.cision.com/fi/gasum/r/gasum-ja-renewable-power-capital-solmivat-pitkaaikaisen-sahkonostosopimuksen-uusiutuvasta-tuulivoima,c3535920" TargetMode="External"/><Relationship Id="rId38" Type="http://schemas.openxmlformats.org/officeDocument/2006/relationships/hyperlink" Target="https://www.inderes.fi/fi/tiedotteet/statkraft-solmii-kahden-suomalaisen-tuulivoimapuiston-sahkonhankintasopimukset-aquila" TargetMode="External"/><Relationship Id="rId46" Type="http://schemas.openxmlformats.org/officeDocument/2006/relationships/hyperlink" Target="https://www.sttinfo.fi/tiedote/s-ryhma-rakentaa-uuden-tuulipuiston-investoinnin-myota-omalla-uusiutuvalla-katetaan-kaupparyhman-koko-sahkonkulutus?publisherId=68574024&amp;releaseId=69959863" TargetMode="External"/><Relationship Id="rId59" Type="http://schemas.openxmlformats.org/officeDocument/2006/relationships/hyperlink" Target="https://www.winda.fi/hautakangas-kinnula" TargetMode="External"/><Relationship Id="rId67" Type="http://schemas.openxmlformats.org/officeDocument/2006/relationships/hyperlink" Target="https://www.peikko.fi/news/peikko-toimittaa-perustukset-riutunkarin-tuulivoimapuistoon/" TargetMode="External"/><Relationship Id="rId20" Type="http://schemas.openxmlformats.org/officeDocument/2006/relationships/hyperlink" Target="https://www.ox2.com/fi/ox2-rakentaa-pohjoismaiden-suurimman-ilman-tukia-toteutettavan-tuulivoimahankkeen-suomeen/" TargetMode="External"/><Relationship Id="rId41" Type="http://schemas.openxmlformats.org/officeDocument/2006/relationships/hyperlink" Target="https://mailchi.mp/0abc86159172/exilion-tuuli-rakentaa-kaksi-uutta-tuulipuistoa-iihin?e=25cddfe2f8" TargetMode="External"/><Relationship Id="rId54" Type="http://schemas.openxmlformats.org/officeDocument/2006/relationships/hyperlink" Target="https://www.epressi.com/tiedotteet/energia/neoen-ja-prokon-solmivat-kolmannen-ppa-sopimuksen-equinixin-kanssa-vahintaan-57-mwn-tuulivoimasta-suomessa.html" TargetMode="External"/><Relationship Id="rId62" Type="http://schemas.openxmlformats.org/officeDocument/2006/relationships/hyperlink" Target="https://ilmatar.fi/projekti/palma-fi/" TargetMode="External"/><Relationship Id="rId70" Type="http://schemas.openxmlformats.org/officeDocument/2006/relationships/hyperlink" Target="https://www.nordex-online.com/en/2022/03/nordex-se-nordex-group-receives-two-orders-for-313-5-mw-from-valorem-from-finland/" TargetMode="External"/><Relationship Id="rId75" Type="http://schemas.openxmlformats.org/officeDocument/2006/relationships/hyperlink" Target="https://svevind.com/news/finnish-project-sandbacka-sold/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https://www.energiavirasto.fi/documents/10191/0/24_717_2019_CPC_Finland+Oy_Lakiakangas+3+2019-03-13+2247SS/3d1081bc-8764-4c52-b16a-ffc8dc5d6ff7" TargetMode="External"/><Relationship Id="rId6" Type="http://schemas.openxmlformats.org/officeDocument/2006/relationships/hyperlink" Target="https://www.megatuuli.fi/blog/saunamaan-ja-suolakankaan-tuulivoimahankkeiden-rakentaminen-alkaa" TargetMode="External"/><Relationship Id="rId15" Type="http://schemas.openxmlformats.org/officeDocument/2006/relationships/hyperlink" Target="https://www.ox2.com/fi/press-release/ox2-rakentaa-suomen-kolmanneksi-suurimman-tuulipuiston/" TargetMode="External"/><Relationship Id="rId23" Type="http://schemas.openxmlformats.org/officeDocument/2006/relationships/hyperlink" Target="https://www.taalerienergia.com/news-room/taaleri-solarwind-ii-fund-invests-91-mw-wind-farm-finland-funds-first-transaction" TargetMode="External"/><Relationship Id="rId28" Type="http://schemas.openxmlformats.org/officeDocument/2006/relationships/hyperlink" Target="https://press.aboutamazon.com/news-releases/news-release-details/amazon-becomes-largest-corporate-buyer-renewable-energy-us" TargetMode="External"/><Relationship Id="rId36" Type="http://schemas.openxmlformats.org/officeDocument/2006/relationships/hyperlink" Target="https://www.tekniikkatalous.fi/uutiset/kalajoelle-tulevien-7-tuulivoimalan-sahkontuotantoa-kasvatetaan-mullistavalla-tavalla-perustusten-paalle-8-metria-betonia/ba3bd117-280b-4758-9a34-162403dc9c0c" TargetMode="External"/><Relationship Id="rId49" Type="http://schemas.openxmlformats.org/officeDocument/2006/relationships/hyperlink" Target="https://ilmatar.fi/tuulivoimalamme/" TargetMode="External"/><Relationship Id="rId57" Type="http://schemas.openxmlformats.org/officeDocument/2006/relationships/hyperlink" Target="https://www.wpd.fi/projects/oulainen-maaselankangas/" TargetMode="External"/><Relationship Id="rId10" Type="http://schemas.openxmlformats.org/officeDocument/2006/relationships/hyperlink" Target="https://www.epressi.com/tiedotteet/energia/suomen-hyotytuulelta-investointipaatos-polusjarven-tuulipuistosta-pyhajoelle.html" TargetMode="External"/><Relationship Id="rId31" Type="http://schemas.openxmlformats.org/officeDocument/2006/relationships/hyperlink" Target="https://www.helen.fi/uutiset/2022/helen-lisaa-edelleen-tuulivoimatuotantoaan-uudella-investoinnilla" TargetMode="External"/><Relationship Id="rId44" Type="http://schemas.openxmlformats.org/officeDocument/2006/relationships/hyperlink" Target="https://hyotytuuli.fi/suomen-hyotytuuli-investoi-toistaiseksi-suurimpaan-tuulipuistoonsa-siikajoelle/" TargetMode="External"/><Relationship Id="rId52" Type="http://schemas.openxmlformats.org/officeDocument/2006/relationships/hyperlink" Target="https://koiramakituuli.fi/the-projects/" TargetMode="External"/><Relationship Id="rId60" Type="http://schemas.openxmlformats.org/officeDocument/2006/relationships/hyperlink" Target="https://www.winda.fi/hallakangas-kyyj%C3%A4rvi" TargetMode="External"/><Relationship Id="rId65" Type="http://schemas.openxmlformats.org/officeDocument/2006/relationships/hyperlink" Target="https://tolpanvaara.fi/" TargetMode="External"/><Relationship Id="rId73" Type="http://schemas.openxmlformats.org/officeDocument/2006/relationships/hyperlink" Target="https://www.nordex-online.com/en/2022/10/nordex-se-nordex-group-receives-orders-for-100-mw-in-finland-from-exilion-tuuli/" TargetMode="External"/><Relationship Id="rId78" Type="http://schemas.openxmlformats.org/officeDocument/2006/relationships/hyperlink" Target="https://cpc-finland.com/projekt/lappfjard/" TargetMode="External"/><Relationship Id="rId81" Type="http://schemas.openxmlformats.org/officeDocument/2006/relationships/hyperlink" Target="https://www.sttinfo.fi/tiedote/71691493/ox2-on-tehnyt-toisen-merkittavan-uusiutuvan-energian-investointipaatoksensa-suomessa-tana-vuonna-tuulipuistojen-rakentaminen-alkaa-heti?publisherId=69817516&amp;lang=fi" TargetMode="External"/><Relationship Id="rId4" Type="http://schemas.openxmlformats.org/officeDocument/2006/relationships/hyperlink" Target="https://www.energiavirasto.fi/documents/10191/0/31_717_2019_Puhuri+Oy_Parhalahti+2019-03-13+2250SS/55c4e968-ea06-4f24-9dd2-1e595c493633" TargetMode="External"/><Relationship Id="rId9" Type="http://schemas.openxmlformats.org/officeDocument/2006/relationships/hyperlink" Target="https://ox2.com/fi/press-release/ox2-ja-infracapital-ovat-allekirjoittaneet-sopimuksen-suomessa-sijaitsevasta-60-mwn-tuulivoimaprojektista/" TargetMode="External"/><Relationship Id="rId13" Type="http://schemas.openxmlformats.org/officeDocument/2006/relationships/hyperlink" Target="https://yle.fi/uutiset/3-10983497" TargetMode="External"/><Relationship Id="rId18" Type="http://schemas.openxmlformats.org/officeDocument/2006/relationships/hyperlink" Target="https://www.forssanlehti.fi/lounais-hame/tyot-alkavat-tyrinselalla-toukokuussa-nelja-uutta-tuulivoimalaa-pyorii-ypajalla-ja-humppilassa-kesalla-2021-624703" TargetMode="External"/><Relationship Id="rId39" Type="http://schemas.openxmlformats.org/officeDocument/2006/relationships/hyperlink" Target="https://www.msn.com/fi-fi/uutiset/other/tuulivoimapuisto-haapaj%C3%A4rven-pajuper%C3%A4nkankaalle/ar-AAYWK3F" TargetMode="External"/><Relationship Id="rId34" Type="http://schemas.openxmlformats.org/officeDocument/2006/relationships/hyperlink" Target="https://hyotytuuli.fi/suomen-hyotytuuli-oy-investoi-uusiutuvaan-energiaan-oosinselan-tuulipuisto-rakennetaan-poriin-ja-eurajoelle/" TargetMode="External"/><Relationship Id="rId50" Type="http://schemas.openxmlformats.org/officeDocument/2006/relationships/hyperlink" Target="https://www.vsb.energy/fi/fi/hankkeet/karahka-oulainen/detail/?tx_news_pi1%5Baction%5D=detail&amp;tx_news_pi1%5Bcontroller%5D=News&amp;tx_news_pi1%5Bnews%5D=1081&amp;cHash=d77c0fae52251c3df37bdd27b3db4c63" TargetMode="External"/><Relationship Id="rId55" Type="http://schemas.openxmlformats.org/officeDocument/2006/relationships/hyperlink" Target="https://www.abo-wind.com/fi/yritys/hankkeet/illevaara.html" TargetMode="External"/><Relationship Id="rId76" Type="http://schemas.openxmlformats.org/officeDocument/2006/relationships/hyperlink" Target="https://hyotytuuli.fi/suomen-hyotytuuli-investoi-toistaiseksi-suurimpaan-tuulipuistoonsa-siikajoelle/" TargetMode="External"/><Relationship Id="rId7" Type="http://schemas.openxmlformats.org/officeDocument/2006/relationships/hyperlink" Target="https://www.megatuuli.fi/blog/saunamaan-ja-suolakankaan-tuulivoimahankkeiden-rakentaminen-alkaa" TargetMode="External"/><Relationship Id="rId71" Type="http://schemas.openxmlformats.org/officeDocument/2006/relationships/hyperlink" Target="https://www.nordex-online.com/en/2022/07/nordex-se-nordex-group-awarded-contract-by-a-consortium-comprised-of-helen-oy-and-alandsbanken-wind-power-fund-for-148-mw-wind-farm-in-finland/" TargetMode="External"/><Relationship Id="rId2" Type="http://schemas.openxmlformats.org/officeDocument/2006/relationships/hyperlink" Target="https://www.energiavirasto.fi/documents/10191/0/28_717_2019_Kestilan_Kokkonevan_Tuulivoima_Oy+2019-03-13+2239SS/eb5efe1a-c7e2-4f60-8866-5408af728819" TargetMode="External"/><Relationship Id="rId29" Type="http://schemas.openxmlformats.org/officeDocument/2006/relationships/hyperlink" Target="https://www.ge.com/news/press-releases/ge-cypress-turbines-88-mw-onshore-wind-farm-finland-acquired-by-foresight-energy-infrastructure-partners" TargetMode="External"/><Relationship Id="rId24" Type="http://schemas.openxmlformats.org/officeDocument/2006/relationships/hyperlink" Target="https://www.energiequelle.de/fi/lehdistotiedotteet/" TargetMode="External"/><Relationship Id="rId40" Type="http://schemas.openxmlformats.org/officeDocument/2006/relationships/hyperlink" Target="https://www.epressi.com/tiedotteet/energia/neoen-ja-prokon-allekirjoittivat-toisen-sahkonostosopimuksen-equinixin-kanssa-vahintaan-42-mwn-tuulienergiasta-suomessa.html?customer=6791" TargetMode="External"/><Relationship Id="rId45" Type="http://schemas.openxmlformats.org/officeDocument/2006/relationships/hyperlink" Target="https://www.sttinfo.fi/tiedote/snellman-vahvistaa-tuulivoimasopimuksella-vastuullisuuttaan-ja-kotimaisuuttaan?publisherId=2091&amp;releaseId=69958570" TargetMode="External"/><Relationship Id="rId66" Type="http://schemas.openxmlformats.org/officeDocument/2006/relationships/hyperlink" Target="https://www.axpo.com/ba/en/about-us/media-and-politics/media-releases.detail.html/media-releases/2023/axpo-to-develop-25-mw-wind-farm-in-finland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357DC-4834-4D52-BC36-252DEEEF43B5}">
  <dimension ref="A1:M175"/>
  <sheetViews>
    <sheetView workbookViewId="0">
      <selection activeCell="C169" sqref="C169"/>
    </sheetView>
  </sheetViews>
  <sheetFormatPr defaultRowHeight="14.5" x14ac:dyDescent="0.35"/>
  <cols>
    <col min="1" max="1" width="9.81640625" bestFit="1" customWidth="1"/>
    <col min="2" max="2" width="34.453125" customWidth="1"/>
    <col min="3" max="3" width="16.81640625" bestFit="1" customWidth="1"/>
    <col min="4" max="4" width="12.453125" customWidth="1"/>
    <col min="5" max="5" width="10.1796875" customWidth="1"/>
    <col min="6" max="6" width="17.1796875" customWidth="1"/>
    <col min="7" max="7" width="18.453125" customWidth="1"/>
    <col min="8" max="8" width="21.81640625" customWidth="1"/>
    <col min="9" max="10" width="11.1796875" customWidth="1"/>
    <col min="11" max="11" width="12.81640625" customWidth="1"/>
  </cols>
  <sheetData>
    <row r="1" spans="1:13" x14ac:dyDescent="0.35">
      <c r="B1" s="3"/>
      <c r="E1" s="50" t="s">
        <v>425</v>
      </c>
      <c r="F1" s="16"/>
      <c r="G1" s="16"/>
      <c r="H1" s="16"/>
      <c r="I1" s="16"/>
      <c r="J1" s="16"/>
    </row>
    <row r="2" spans="1:13" x14ac:dyDescent="0.35">
      <c r="A2" s="25"/>
      <c r="B2" s="56"/>
      <c r="E2" s="54" t="s">
        <v>0</v>
      </c>
      <c r="F2" s="16"/>
      <c r="G2" s="16"/>
      <c r="H2" s="16"/>
      <c r="I2" s="16"/>
      <c r="J2" s="16"/>
    </row>
    <row r="3" spans="1:13" x14ac:dyDescent="0.35">
      <c r="D3" s="1"/>
      <c r="E3" s="14" t="s">
        <v>426</v>
      </c>
      <c r="I3" s="1"/>
      <c r="K3" s="2"/>
    </row>
    <row r="4" spans="1:13" x14ac:dyDescent="0.35">
      <c r="B4" s="17"/>
      <c r="C4" s="17"/>
      <c r="D4" s="20"/>
      <c r="E4" s="19"/>
      <c r="I4" s="1"/>
      <c r="K4" s="2"/>
    </row>
    <row r="5" spans="1:13" x14ac:dyDescent="0.35">
      <c r="B5" s="17"/>
      <c r="C5" s="17"/>
      <c r="D5" s="57"/>
      <c r="E5" s="57"/>
      <c r="I5" s="1"/>
      <c r="K5" s="2"/>
    </row>
    <row r="6" spans="1:13" x14ac:dyDescent="0.35">
      <c r="B6" s="17"/>
      <c r="C6" s="17"/>
      <c r="D6" s="20"/>
      <c r="E6" s="19"/>
      <c r="I6" s="1"/>
      <c r="K6" s="2"/>
    </row>
    <row r="7" spans="1:13" x14ac:dyDescent="0.35">
      <c r="B7" s="30" t="s">
        <v>1</v>
      </c>
      <c r="C7" s="30"/>
      <c r="D7" s="14"/>
      <c r="E7" s="1"/>
      <c r="I7" s="1"/>
      <c r="K7" s="2"/>
    </row>
    <row r="8" spans="1:13" x14ac:dyDescent="0.35">
      <c r="B8" s="30" t="s">
        <v>2</v>
      </c>
      <c r="C8" s="30"/>
      <c r="D8" s="14"/>
      <c r="E8" s="1"/>
      <c r="I8" s="1"/>
      <c r="K8" s="2"/>
    </row>
    <row r="9" spans="1:13" ht="43.5" x14ac:dyDescent="0.35">
      <c r="A9" s="4" t="s">
        <v>3</v>
      </c>
      <c r="B9" s="4" t="s">
        <v>4</v>
      </c>
      <c r="C9" s="4" t="s">
        <v>5</v>
      </c>
      <c r="D9" s="5" t="s">
        <v>6</v>
      </c>
      <c r="E9" s="5" t="s">
        <v>7</v>
      </c>
      <c r="F9" s="10" t="s">
        <v>8</v>
      </c>
      <c r="G9" s="10" t="s">
        <v>9</v>
      </c>
      <c r="H9" s="5" t="s">
        <v>10</v>
      </c>
      <c r="I9" s="5" t="s">
        <v>11</v>
      </c>
      <c r="J9" s="3" t="s">
        <v>12</v>
      </c>
      <c r="K9" s="3"/>
      <c r="L9" s="3"/>
      <c r="M9" s="3"/>
    </row>
    <row r="10" spans="1:13" ht="15" customHeight="1" x14ac:dyDescent="0.35">
      <c r="B10" s="31" t="s">
        <v>99</v>
      </c>
      <c r="C10" s="31" t="s">
        <v>32</v>
      </c>
      <c r="D10" s="32">
        <v>16</v>
      </c>
      <c r="E10" s="32">
        <v>106</v>
      </c>
      <c r="F10" s="31" t="s">
        <v>100</v>
      </c>
      <c r="G10" s="31" t="s">
        <v>101</v>
      </c>
      <c r="H10" s="17"/>
      <c r="I10" s="19">
        <v>2026</v>
      </c>
      <c r="J10" s="28" t="s">
        <v>102</v>
      </c>
      <c r="K10" s="2"/>
    </row>
    <row r="11" spans="1:13" ht="15" customHeight="1" x14ac:dyDescent="0.35">
      <c r="B11" s="31"/>
      <c r="C11" s="31"/>
      <c r="D11" s="32"/>
      <c r="E11" s="32"/>
      <c r="F11" s="31"/>
      <c r="G11" s="31"/>
      <c r="H11" s="17"/>
      <c r="I11" s="19"/>
      <c r="J11" s="28"/>
      <c r="L11" s="2"/>
    </row>
    <row r="12" spans="1:13" ht="15" customHeight="1" x14ac:dyDescent="0.35">
      <c r="A12" s="66">
        <v>45748</v>
      </c>
      <c r="B12" s="31" t="s">
        <v>405</v>
      </c>
      <c r="C12" s="31" t="s">
        <v>60</v>
      </c>
      <c r="D12" s="32">
        <v>16</v>
      </c>
      <c r="E12" s="32">
        <v>105</v>
      </c>
      <c r="F12" s="31" t="s">
        <v>406</v>
      </c>
      <c r="G12" s="31" t="s">
        <v>121</v>
      </c>
      <c r="H12" s="17" t="s">
        <v>126</v>
      </c>
      <c r="I12" s="19">
        <v>2027</v>
      </c>
      <c r="J12" s="28" t="s">
        <v>404</v>
      </c>
      <c r="L12" s="2"/>
    </row>
    <row r="13" spans="1:13" ht="15" customHeight="1" x14ac:dyDescent="0.35">
      <c r="A13" s="66">
        <v>46007</v>
      </c>
      <c r="B13" s="31" t="s">
        <v>419</v>
      </c>
      <c r="C13" s="31" t="s">
        <v>14</v>
      </c>
      <c r="D13" s="32">
        <v>7</v>
      </c>
      <c r="E13" s="32">
        <v>45</v>
      </c>
      <c r="F13" s="31" t="s">
        <v>257</v>
      </c>
      <c r="G13" s="31" t="s">
        <v>423</v>
      </c>
      <c r="H13" s="17" t="s">
        <v>126</v>
      </c>
      <c r="I13" s="19">
        <v>2027</v>
      </c>
      <c r="J13" s="28" t="s">
        <v>421</v>
      </c>
      <c r="L13" s="2"/>
    </row>
    <row r="14" spans="1:13" ht="15" customHeight="1" x14ac:dyDescent="0.35">
      <c r="A14" s="66">
        <v>46007</v>
      </c>
      <c r="B14" s="26" t="s">
        <v>420</v>
      </c>
      <c r="C14" s="31" t="s">
        <v>14</v>
      </c>
      <c r="D14" s="1">
        <v>17</v>
      </c>
      <c r="E14" s="1">
        <v>108</v>
      </c>
      <c r="F14" s="31" t="s">
        <v>257</v>
      </c>
      <c r="G14" s="31" t="s">
        <v>422</v>
      </c>
      <c r="H14" s="17" t="s">
        <v>126</v>
      </c>
      <c r="I14" s="1">
        <v>2027</v>
      </c>
      <c r="J14" s="2" t="s">
        <v>421</v>
      </c>
    </row>
    <row r="15" spans="1:13" ht="15" customHeight="1" x14ac:dyDescent="0.35">
      <c r="A15" s="66"/>
      <c r="B15" s="26"/>
      <c r="C15" s="51" t="s">
        <v>424</v>
      </c>
      <c r="D15" s="24">
        <f>SUM(D12:D14)</f>
        <v>40</v>
      </c>
      <c r="E15" s="24">
        <f>SUM(E12:E14)</f>
        <v>258</v>
      </c>
      <c r="F15" s="31"/>
      <c r="G15" s="31"/>
      <c r="H15" s="17"/>
      <c r="I15" s="1"/>
      <c r="J15" s="2"/>
    </row>
    <row r="16" spans="1:13" ht="15" customHeight="1" x14ac:dyDescent="0.35">
      <c r="A16" s="66"/>
      <c r="B16" s="26"/>
      <c r="C16" s="31"/>
      <c r="D16" s="1"/>
      <c r="E16" s="1"/>
      <c r="F16" s="31"/>
      <c r="G16" s="31"/>
      <c r="H16" s="17"/>
      <c r="I16" s="1"/>
      <c r="J16" s="2"/>
    </row>
    <row r="17" spans="1:12" ht="15" customHeight="1" x14ac:dyDescent="0.35">
      <c r="A17" s="66">
        <v>46007</v>
      </c>
      <c r="B17" s="31" t="s">
        <v>418</v>
      </c>
      <c r="C17" s="31" t="s">
        <v>60</v>
      </c>
      <c r="D17" s="32">
        <v>20</v>
      </c>
      <c r="E17" s="32">
        <v>124</v>
      </c>
      <c r="F17" s="31" t="s">
        <v>257</v>
      </c>
      <c r="G17" s="31" t="s">
        <v>410</v>
      </c>
      <c r="H17" s="17" t="s">
        <v>126</v>
      </c>
      <c r="I17" s="19">
        <v>2028</v>
      </c>
      <c r="J17" s="28" t="s">
        <v>421</v>
      </c>
      <c r="L17" s="2"/>
    </row>
    <row r="18" spans="1:12" x14ac:dyDescent="0.35">
      <c r="A18" s="66">
        <v>45748</v>
      </c>
      <c r="B18" s="31" t="s">
        <v>403</v>
      </c>
      <c r="C18" s="31" t="s">
        <v>14</v>
      </c>
      <c r="D18" s="32">
        <v>54</v>
      </c>
      <c r="E18" s="32">
        <v>367</v>
      </c>
      <c r="F18" s="31" t="s">
        <v>257</v>
      </c>
      <c r="G18" s="31" t="s">
        <v>121</v>
      </c>
      <c r="H18" s="17" t="s">
        <v>126</v>
      </c>
      <c r="I18" s="19">
        <v>2028</v>
      </c>
      <c r="J18" s="28" t="s">
        <v>404</v>
      </c>
      <c r="L18" s="2"/>
    </row>
    <row r="19" spans="1:12" x14ac:dyDescent="0.35">
      <c r="B19" s="26"/>
      <c r="C19" s="51" t="s">
        <v>424</v>
      </c>
      <c r="D19" s="24">
        <f>SUM(D17:D18)</f>
        <v>74</v>
      </c>
      <c r="E19" s="24">
        <f>SUM(E17:E18)</f>
        <v>491</v>
      </c>
      <c r="I19" s="1"/>
      <c r="J19" s="2"/>
    </row>
    <row r="22" spans="1:12" x14ac:dyDescent="0.35">
      <c r="B22" s="16" t="s">
        <v>407</v>
      </c>
      <c r="C22" s="16"/>
      <c r="D22" s="16"/>
      <c r="E22" s="16"/>
      <c r="F22" s="16"/>
    </row>
    <row r="24" spans="1:12" x14ac:dyDescent="0.35">
      <c r="B24" s="3" t="s">
        <v>117</v>
      </c>
      <c r="I24" s="1"/>
    </row>
    <row r="25" spans="1:12" x14ac:dyDescent="0.35">
      <c r="B25" t="s">
        <v>118</v>
      </c>
      <c r="C25" t="s">
        <v>119</v>
      </c>
      <c r="D25" s="1">
        <v>6</v>
      </c>
      <c r="E25" s="1">
        <v>27</v>
      </c>
      <c r="F25" t="s">
        <v>120</v>
      </c>
      <c r="G25" t="s">
        <v>121</v>
      </c>
      <c r="I25" s="1">
        <v>2020</v>
      </c>
      <c r="J25" t="s">
        <v>122</v>
      </c>
    </row>
    <row r="26" spans="1:12" x14ac:dyDescent="0.35">
      <c r="B26" t="s">
        <v>123</v>
      </c>
      <c r="C26" t="s">
        <v>32</v>
      </c>
      <c r="D26" s="1">
        <v>7</v>
      </c>
      <c r="E26" s="1">
        <v>30.1</v>
      </c>
      <c r="F26" t="s">
        <v>120</v>
      </c>
      <c r="G26" t="s">
        <v>121</v>
      </c>
      <c r="I26" s="1">
        <v>2020</v>
      </c>
      <c r="J26" s="2" t="s">
        <v>122</v>
      </c>
    </row>
    <row r="27" spans="1:12" x14ac:dyDescent="0.35">
      <c r="B27" t="s">
        <v>124</v>
      </c>
      <c r="C27" t="s">
        <v>32</v>
      </c>
      <c r="D27" s="1">
        <v>5</v>
      </c>
      <c r="E27" s="1">
        <v>23</v>
      </c>
      <c r="F27" t="s">
        <v>120</v>
      </c>
      <c r="G27" t="s">
        <v>121</v>
      </c>
      <c r="I27" s="1">
        <v>2020</v>
      </c>
      <c r="J27" t="s">
        <v>122</v>
      </c>
    </row>
    <row r="28" spans="1:12" x14ac:dyDescent="0.35">
      <c r="B28" t="s">
        <v>125</v>
      </c>
      <c r="C28" t="s">
        <v>36</v>
      </c>
      <c r="D28" s="1">
        <v>5</v>
      </c>
      <c r="E28" s="1">
        <v>21.5</v>
      </c>
      <c r="F28" t="s">
        <v>100</v>
      </c>
      <c r="G28" t="s">
        <v>38</v>
      </c>
      <c r="H28" t="s">
        <v>126</v>
      </c>
      <c r="I28" s="1">
        <v>2020</v>
      </c>
      <c r="J28" s="2" t="s">
        <v>127</v>
      </c>
    </row>
    <row r="29" spans="1:12" x14ac:dyDescent="0.35">
      <c r="B29" t="s">
        <v>128</v>
      </c>
      <c r="C29" t="s">
        <v>36</v>
      </c>
      <c r="D29" s="1">
        <v>19</v>
      </c>
      <c r="E29" s="1">
        <v>91</v>
      </c>
      <c r="F29" t="s">
        <v>129</v>
      </c>
      <c r="G29" t="s">
        <v>121</v>
      </c>
      <c r="I29" s="1">
        <v>2020</v>
      </c>
      <c r="J29" s="2" t="s">
        <v>130</v>
      </c>
    </row>
    <row r="30" spans="1:12" x14ac:dyDescent="0.35">
      <c r="C30" s="7" t="s">
        <v>116</v>
      </c>
      <c r="D30" s="12">
        <f>SUM(D25:D29)</f>
        <v>42</v>
      </c>
      <c r="E30" s="12">
        <f>SUM(E25:E29)</f>
        <v>192.6</v>
      </c>
      <c r="F30" s="8"/>
      <c r="G30" s="8"/>
    </row>
    <row r="32" spans="1:12" x14ac:dyDescent="0.35">
      <c r="B32" s="3" t="s">
        <v>131</v>
      </c>
    </row>
    <row r="33" spans="2:11" x14ac:dyDescent="0.35">
      <c r="B33" t="s">
        <v>132</v>
      </c>
      <c r="C33" t="s">
        <v>36</v>
      </c>
      <c r="D33" s="19">
        <v>4</v>
      </c>
      <c r="E33" s="35">
        <v>19.2</v>
      </c>
      <c r="F33" t="s">
        <v>133</v>
      </c>
      <c r="G33" s="1" t="s">
        <v>121</v>
      </c>
      <c r="I33" s="1">
        <v>2020</v>
      </c>
      <c r="J33" s="2" t="s">
        <v>134</v>
      </c>
    </row>
    <row r="34" spans="2:11" x14ac:dyDescent="0.35">
      <c r="B34" t="s">
        <v>135</v>
      </c>
      <c r="C34" t="s">
        <v>32</v>
      </c>
      <c r="D34" s="11">
        <v>21</v>
      </c>
      <c r="E34" s="1">
        <v>90.3</v>
      </c>
      <c r="F34" t="s">
        <v>136</v>
      </c>
      <c r="G34" t="s">
        <v>137</v>
      </c>
      <c r="H34" t="s">
        <v>138</v>
      </c>
      <c r="I34" s="1">
        <v>2020</v>
      </c>
      <c r="J34" s="2" t="s">
        <v>139</v>
      </c>
      <c r="K34" t="s">
        <v>140</v>
      </c>
    </row>
    <row r="35" spans="2:11" x14ac:dyDescent="0.35">
      <c r="C35" s="7" t="s">
        <v>141</v>
      </c>
      <c r="D35" s="8">
        <f>SUM(D33:D34)</f>
        <v>25</v>
      </c>
      <c r="E35" s="8">
        <f>SUM(E33:E34)</f>
        <v>109.5</v>
      </c>
      <c r="F35" s="7"/>
      <c r="G35" s="7"/>
    </row>
    <row r="37" spans="2:11" x14ac:dyDescent="0.35">
      <c r="C37" s="7" t="s">
        <v>142</v>
      </c>
      <c r="D37" s="12">
        <f>D30+D35</f>
        <v>67</v>
      </c>
      <c r="E37" s="12">
        <f>E30+E35</f>
        <v>302.10000000000002</v>
      </c>
    </row>
    <row r="39" spans="2:11" x14ac:dyDescent="0.35">
      <c r="B39" s="3" t="s">
        <v>143</v>
      </c>
      <c r="I39" s="1"/>
    </row>
    <row r="41" spans="2:11" x14ac:dyDescent="0.35">
      <c r="B41" t="s">
        <v>144</v>
      </c>
      <c r="C41" t="s">
        <v>14</v>
      </c>
      <c r="D41" s="1">
        <v>8</v>
      </c>
      <c r="E41" s="1">
        <v>33.6</v>
      </c>
      <c r="F41" t="s">
        <v>145</v>
      </c>
      <c r="G41" t="s">
        <v>146</v>
      </c>
      <c r="I41" s="1">
        <v>2021</v>
      </c>
      <c r="J41" s="2" t="s">
        <v>147</v>
      </c>
    </row>
    <row r="42" spans="2:11" x14ac:dyDescent="0.35">
      <c r="B42" t="s">
        <v>148</v>
      </c>
      <c r="C42" t="s">
        <v>14</v>
      </c>
      <c r="D42" s="1">
        <v>9</v>
      </c>
      <c r="E42" s="1">
        <f>D42*4.2</f>
        <v>37.800000000000004</v>
      </c>
      <c r="F42" t="s">
        <v>145</v>
      </c>
      <c r="G42" t="s">
        <v>146</v>
      </c>
      <c r="I42" s="1">
        <v>2021</v>
      </c>
      <c r="J42" s="2" t="s">
        <v>147</v>
      </c>
    </row>
    <row r="43" spans="2:11" x14ac:dyDescent="0.35">
      <c r="B43" t="s">
        <v>149</v>
      </c>
      <c r="C43" t="s">
        <v>19</v>
      </c>
      <c r="D43" s="1">
        <v>13</v>
      </c>
      <c r="E43" s="19">
        <f>4.2*D43</f>
        <v>54.6</v>
      </c>
      <c r="F43" t="s">
        <v>150</v>
      </c>
      <c r="G43" t="s">
        <v>151</v>
      </c>
      <c r="H43" t="s">
        <v>152</v>
      </c>
      <c r="I43" s="1">
        <v>2021</v>
      </c>
      <c r="J43" s="2" t="s">
        <v>153</v>
      </c>
    </row>
    <row r="44" spans="2:11" x14ac:dyDescent="0.35">
      <c r="B44" t="s">
        <v>154</v>
      </c>
      <c r="C44" t="s">
        <v>19</v>
      </c>
      <c r="D44" s="1">
        <v>28</v>
      </c>
      <c r="E44" s="1">
        <v>156.80000000000001</v>
      </c>
      <c r="F44" t="s">
        <v>150</v>
      </c>
      <c r="G44" t="s">
        <v>151</v>
      </c>
      <c r="H44" t="s">
        <v>152</v>
      </c>
      <c r="I44" s="1">
        <v>2021</v>
      </c>
      <c r="J44" s="2" t="s">
        <v>153</v>
      </c>
    </row>
    <row r="45" spans="2:11" x14ac:dyDescent="0.35">
      <c r="B45" t="s">
        <v>155</v>
      </c>
      <c r="C45" t="s">
        <v>32</v>
      </c>
      <c r="D45" s="1">
        <v>7</v>
      </c>
      <c r="E45" s="1">
        <f>7*4.3</f>
        <v>30.099999999999998</v>
      </c>
      <c r="F45" t="s">
        <v>156</v>
      </c>
      <c r="G45" t="s">
        <v>151</v>
      </c>
      <c r="H45" t="s">
        <v>157</v>
      </c>
      <c r="I45" s="1">
        <v>2021</v>
      </c>
      <c r="J45" s="2" t="s">
        <v>158</v>
      </c>
    </row>
    <row r="46" spans="2:11" x14ac:dyDescent="0.35">
      <c r="B46" t="s">
        <v>159</v>
      </c>
      <c r="C46" t="s">
        <v>32</v>
      </c>
      <c r="D46" s="1">
        <v>7</v>
      </c>
      <c r="E46" s="1">
        <f>7*4.3</f>
        <v>30.099999999999998</v>
      </c>
      <c r="F46" t="s">
        <v>156</v>
      </c>
      <c r="G46" t="s">
        <v>151</v>
      </c>
      <c r="H46" t="s">
        <v>157</v>
      </c>
      <c r="I46" s="1">
        <v>2021</v>
      </c>
      <c r="J46" s="2" t="s">
        <v>158</v>
      </c>
    </row>
    <row r="47" spans="2:11" x14ac:dyDescent="0.35">
      <c r="B47" t="s">
        <v>160</v>
      </c>
      <c r="C47" t="s">
        <v>28</v>
      </c>
      <c r="D47" s="1">
        <v>7</v>
      </c>
      <c r="E47" s="1">
        <v>29.4</v>
      </c>
      <c r="F47" t="s">
        <v>161</v>
      </c>
      <c r="G47" t="s">
        <v>162</v>
      </c>
      <c r="I47" s="1">
        <v>2021</v>
      </c>
      <c r="J47" s="2" t="s">
        <v>163</v>
      </c>
    </row>
    <row r="48" spans="2:11" x14ac:dyDescent="0.35">
      <c r="B48" t="s">
        <v>164</v>
      </c>
      <c r="C48" t="s">
        <v>36</v>
      </c>
      <c r="D48" s="1">
        <v>7</v>
      </c>
      <c r="E48" s="1">
        <v>29.4</v>
      </c>
      <c r="F48" t="s">
        <v>161</v>
      </c>
      <c r="G48" t="s">
        <v>162</v>
      </c>
      <c r="I48" s="1">
        <v>2021</v>
      </c>
      <c r="J48" s="2" t="s">
        <v>163</v>
      </c>
    </row>
    <row r="49" spans="2:11" x14ac:dyDescent="0.35">
      <c r="B49" t="s">
        <v>165</v>
      </c>
      <c r="C49" t="s">
        <v>36</v>
      </c>
      <c r="D49" s="1">
        <v>24</v>
      </c>
      <c r="E49" s="1">
        <v>100.8</v>
      </c>
      <c r="F49" t="s">
        <v>161</v>
      </c>
      <c r="G49" t="s">
        <v>162</v>
      </c>
      <c r="I49" s="1">
        <v>2021</v>
      </c>
      <c r="J49" s="2" t="s">
        <v>163</v>
      </c>
    </row>
    <row r="50" spans="2:11" x14ac:dyDescent="0.35">
      <c r="B50" s="17" t="s">
        <v>166</v>
      </c>
      <c r="C50" s="17" t="s">
        <v>167</v>
      </c>
      <c r="D50" s="19">
        <v>4</v>
      </c>
      <c r="E50" s="19">
        <f>3*4.2+4.5</f>
        <v>17.100000000000001</v>
      </c>
      <c r="F50" s="17" t="s">
        <v>168</v>
      </c>
      <c r="G50" s="17" t="s">
        <v>169</v>
      </c>
      <c r="H50" s="17"/>
      <c r="I50" s="19">
        <v>2021</v>
      </c>
      <c r="J50" s="2" t="s">
        <v>170</v>
      </c>
    </row>
    <row r="52" spans="2:11" x14ac:dyDescent="0.35">
      <c r="C52" s="7" t="s">
        <v>116</v>
      </c>
      <c r="D52" s="12">
        <f>SUM(D41:D51)</f>
        <v>114</v>
      </c>
      <c r="E52" s="12">
        <f>SUM(E41:E51)</f>
        <v>519.70000000000005</v>
      </c>
      <c r="F52" s="8"/>
      <c r="G52" s="8"/>
    </row>
    <row r="55" spans="2:11" x14ac:dyDescent="0.35">
      <c r="B55" s="3" t="s">
        <v>171</v>
      </c>
    </row>
    <row r="57" spans="2:11" x14ac:dyDescent="0.35">
      <c r="B57" t="s">
        <v>172</v>
      </c>
      <c r="C57" t="s">
        <v>173</v>
      </c>
      <c r="D57" s="8">
        <v>27</v>
      </c>
      <c r="E57" s="15">
        <v>151.19999999999999</v>
      </c>
      <c r="F57" t="s">
        <v>174</v>
      </c>
      <c r="G57" s="1" t="s">
        <v>175</v>
      </c>
      <c r="I57" s="1">
        <v>2021</v>
      </c>
      <c r="J57" s="2" t="s">
        <v>176</v>
      </c>
      <c r="K57" s="2" t="s">
        <v>177</v>
      </c>
    </row>
    <row r="60" spans="2:11" x14ac:dyDescent="0.35">
      <c r="C60" s="7" t="s">
        <v>178</v>
      </c>
      <c r="D60" s="12">
        <f>D52+D57</f>
        <v>141</v>
      </c>
      <c r="E60" s="12">
        <f>E52+E57</f>
        <v>670.90000000000009</v>
      </c>
    </row>
    <row r="63" spans="2:11" x14ac:dyDescent="0.35">
      <c r="B63" s="3" t="s">
        <v>179</v>
      </c>
      <c r="I63" s="1"/>
    </row>
    <row r="65" spans="2:11" ht="15" customHeight="1" x14ac:dyDescent="0.35">
      <c r="B65" s="31" t="s">
        <v>180</v>
      </c>
      <c r="C65" s="31" t="s">
        <v>28</v>
      </c>
      <c r="D65" s="32">
        <v>7</v>
      </c>
      <c r="E65" s="32">
        <f>D65*5.5</f>
        <v>38.5</v>
      </c>
      <c r="F65" s="31" t="s">
        <v>181</v>
      </c>
      <c r="G65" s="31" t="s">
        <v>182</v>
      </c>
      <c r="H65" s="17"/>
      <c r="I65" s="19">
        <v>2022</v>
      </c>
      <c r="J65" s="28" t="s">
        <v>183</v>
      </c>
    </row>
    <row r="66" spans="2:11" ht="15" customHeight="1" x14ac:dyDescent="0.35">
      <c r="B66" s="31" t="s">
        <v>184</v>
      </c>
      <c r="C66" s="31" t="s">
        <v>36</v>
      </c>
      <c r="D66" s="32">
        <v>7</v>
      </c>
      <c r="E66" s="32">
        <f>D66*5.7</f>
        <v>39.9</v>
      </c>
      <c r="F66" s="31" t="s">
        <v>100</v>
      </c>
      <c r="G66" s="31" t="s">
        <v>75</v>
      </c>
      <c r="H66" s="17"/>
      <c r="I66" s="19">
        <v>2022</v>
      </c>
      <c r="J66" s="28" t="s">
        <v>185</v>
      </c>
    </row>
    <row r="67" spans="2:11" s="17" customFormat="1" x14ac:dyDescent="0.35">
      <c r="B67" s="31" t="s">
        <v>186</v>
      </c>
      <c r="C67" s="31" t="s">
        <v>60</v>
      </c>
      <c r="D67" s="32">
        <v>8</v>
      </c>
      <c r="E67" s="32">
        <f>8*6</f>
        <v>48</v>
      </c>
      <c r="F67" s="31" t="s">
        <v>187</v>
      </c>
      <c r="G67" s="31"/>
      <c r="I67" s="19">
        <v>2022</v>
      </c>
      <c r="J67" s="28" t="s">
        <v>188</v>
      </c>
    </row>
    <row r="68" spans="2:11" s="17" customFormat="1" x14ac:dyDescent="0.35">
      <c r="B68" s="31" t="s">
        <v>189</v>
      </c>
      <c r="C68" s="31" t="s">
        <v>36</v>
      </c>
      <c r="D68" s="32">
        <v>7</v>
      </c>
      <c r="E68" s="32">
        <f>7*6</f>
        <v>42</v>
      </c>
      <c r="F68" s="31" t="s">
        <v>187</v>
      </c>
      <c r="G68" s="31"/>
      <c r="I68" s="19">
        <v>2022</v>
      </c>
      <c r="J68" s="28" t="s">
        <v>188</v>
      </c>
    </row>
    <row r="69" spans="2:11" x14ac:dyDescent="0.35">
      <c r="B69" s="26" t="s">
        <v>190</v>
      </c>
      <c r="C69" s="26" t="s">
        <v>32</v>
      </c>
      <c r="D69" s="27">
        <v>31</v>
      </c>
      <c r="E69" s="27">
        <v>192</v>
      </c>
      <c r="F69" s="26" t="s">
        <v>191</v>
      </c>
      <c r="G69" s="26" t="s">
        <v>192</v>
      </c>
      <c r="I69" s="1">
        <v>2022</v>
      </c>
      <c r="J69" s="2" t="s">
        <v>193</v>
      </c>
    </row>
    <row r="70" spans="2:11" ht="14.15" customHeight="1" x14ac:dyDescent="0.35">
      <c r="B70" s="26" t="s">
        <v>194</v>
      </c>
      <c r="C70" s="26" t="s">
        <v>195</v>
      </c>
      <c r="D70" s="27">
        <v>3</v>
      </c>
      <c r="E70" s="27">
        <f>3*4.2</f>
        <v>12.600000000000001</v>
      </c>
      <c r="F70" s="26" t="s">
        <v>196</v>
      </c>
      <c r="G70" s="26" t="s">
        <v>197</v>
      </c>
      <c r="H70" s="26"/>
      <c r="I70" s="1">
        <v>2022</v>
      </c>
      <c r="J70" s="2"/>
    </row>
    <row r="71" spans="2:11" s="17" customFormat="1" x14ac:dyDescent="0.35">
      <c r="B71" s="31" t="s">
        <v>198</v>
      </c>
      <c r="C71" s="31" t="s">
        <v>32</v>
      </c>
      <c r="D71" s="32">
        <v>17</v>
      </c>
      <c r="E71" s="32">
        <v>102</v>
      </c>
      <c r="F71" s="31" t="s">
        <v>199</v>
      </c>
      <c r="G71" s="31" t="s">
        <v>200</v>
      </c>
      <c r="I71" s="19">
        <v>2022</v>
      </c>
      <c r="J71" s="28" t="s">
        <v>201</v>
      </c>
    </row>
    <row r="72" spans="2:11" x14ac:dyDescent="0.35">
      <c r="B72" s="26" t="s">
        <v>202</v>
      </c>
      <c r="C72" s="26" t="s">
        <v>203</v>
      </c>
      <c r="D72" s="27">
        <v>69</v>
      </c>
      <c r="E72" s="27">
        <v>404</v>
      </c>
      <c r="F72" s="26" t="s">
        <v>204</v>
      </c>
      <c r="G72" s="26" t="s">
        <v>205</v>
      </c>
      <c r="H72" t="s">
        <v>206</v>
      </c>
      <c r="I72" s="1">
        <v>2022</v>
      </c>
      <c r="J72" s="2" t="s">
        <v>207</v>
      </c>
    </row>
    <row r="73" spans="2:11" ht="14.15" customHeight="1" x14ac:dyDescent="0.35">
      <c r="B73" s="26" t="s">
        <v>208</v>
      </c>
      <c r="C73" s="26" t="s">
        <v>32</v>
      </c>
      <c r="D73" s="27">
        <v>15</v>
      </c>
      <c r="E73" s="27">
        <v>82.5</v>
      </c>
      <c r="F73" s="26" t="s">
        <v>209</v>
      </c>
      <c r="G73" s="26" t="s">
        <v>210</v>
      </c>
      <c r="H73" s="26" t="s">
        <v>211</v>
      </c>
      <c r="I73" s="1">
        <v>2022</v>
      </c>
      <c r="J73" s="2" t="s">
        <v>212</v>
      </c>
    </row>
    <row r="74" spans="2:11" ht="14.15" customHeight="1" x14ac:dyDescent="0.35">
      <c r="B74" s="26" t="s">
        <v>213</v>
      </c>
      <c r="C74" s="26" t="s">
        <v>36</v>
      </c>
      <c r="D74" s="27">
        <v>21</v>
      </c>
      <c r="E74" s="27">
        <v>126</v>
      </c>
      <c r="F74" s="26" t="s">
        <v>214</v>
      </c>
      <c r="G74" s="26" t="s">
        <v>215</v>
      </c>
      <c r="H74" s="26" t="s">
        <v>216</v>
      </c>
      <c r="I74" s="1">
        <v>2022</v>
      </c>
      <c r="J74" s="2" t="s">
        <v>217</v>
      </c>
    </row>
    <row r="75" spans="2:11" ht="14.15" customHeight="1" x14ac:dyDescent="0.35">
      <c r="B75" s="26" t="s">
        <v>218</v>
      </c>
      <c r="C75" s="26" t="s">
        <v>36</v>
      </c>
      <c r="D75" s="27">
        <v>8</v>
      </c>
      <c r="E75" s="27">
        <v>44</v>
      </c>
      <c r="F75" s="26" t="s">
        <v>209</v>
      </c>
      <c r="G75" s="26" t="s">
        <v>182</v>
      </c>
      <c r="H75" s="26" t="s">
        <v>219</v>
      </c>
      <c r="I75" s="1">
        <v>2022</v>
      </c>
      <c r="J75" s="2" t="s">
        <v>220</v>
      </c>
      <c r="K75" t="s">
        <v>221</v>
      </c>
    </row>
    <row r="76" spans="2:11" ht="14.15" customHeight="1" x14ac:dyDescent="0.35">
      <c r="B76" s="26" t="s">
        <v>222</v>
      </c>
      <c r="C76" s="26" t="s">
        <v>14</v>
      </c>
      <c r="D76" s="27">
        <v>8</v>
      </c>
      <c r="E76" s="27">
        <v>44</v>
      </c>
      <c r="F76" s="26" t="s">
        <v>209</v>
      </c>
      <c r="G76" s="26" t="s">
        <v>182</v>
      </c>
      <c r="H76" s="26" t="s">
        <v>223</v>
      </c>
      <c r="I76" s="1">
        <v>2022</v>
      </c>
      <c r="J76" s="2" t="s">
        <v>220</v>
      </c>
      <c r="K76" s="2" t="s">
        <v>224</v>
      </c>
    </row>
    <row r="77" spans="2:11" ht="14.15" customHeight="1" x14ac:dyDescent="0.35">
      <c r="B77" s="26" t="s">
        <v>225</v>
      </c>
      <c r="C77" s="26" t="s">
        <v>173</v>
      </c>
      <c r="D77" s="27">
        <v>21</v>
      </c>
      <c r="E77" s="27">
        <v>126</v>
      </c>
      <c r="F77" s="26" t="s">
        <v>214</v>
      </c>
      <c r="G77" s="26" t="s">
        <v>215</v>
      </c>
      <c r="H77" s="26" t="s">
        <v>216</v>
      </c>
      <c r="I77" s="1">
        <v>2022</v>
      </c>
      <c r="J77" s="2" t="s">
        <v>217</v>
      </c>
    </row>
    <row r="78" spans="2:11" ht="14.15" customHeight="1" x14ac:dyDescent="0.35">
      <c r="B78" s="26" t="s">
        <v>226</v>
      </c>
      <c r="C78" t="s">
        <v>36</v>
      </c>
      <c r="D78" s="1">
        <v>33</v>
      </c>
      <c r="E78" s="1">
        <v>188.1</v>
      </c>
      <c r="F78" t="s">
        <v>74</v>
      </c>
      <c r="G78" t="s">
        <v>227</v>
      </c>
      <c r="H78" t="s">
        <v>228</v>
      </c>
      <c r="I78" s="1">
        <v>2022</v>
      </c>
      <c r="J78" s="2" t="s">
        <v>229</v>
      </c>
    </row>
    <row r="79" spans="2:11" s="17" customFormat="1" ht="14.15" customHeight="1" x14ac:dyDescent="0.35">
      <c r="B79" s="31" t="s">
        <v>230</v>
      </c>
      <c r="C79" s="17" t="s">
        <v>36</v>
      </c>
      <c r="D79" s="19">
        <v>16</v>
      </c>
      <c r="E79" s="19">
        <v>88</v>
      </c>
      <c r="F79" s="17" t="s">
        <v>231</v>
      </c>
      <c r="G79" s="17" t="s">
        <v>232</v>
      </c>
      <c r="H79" s="17" t="s">
        <v>233</v>
      </c>
      <c r="I79" s="19">
        <v>2022</v>
      </c>
      <c r="J79" s="28" t="s">
        <v>234</v>
      </c>
      <c r="K79" s="28" t="s">
        <v>235</v>
      </c>
    </row>
    <row r="80" spans="2:11" x14ac:dyDescent="0.35">
      <c r="B80" s="26" t="s">
        <v>236</v>
      </c>
      <c r="C80" t="s">
        <v>32</v>
      </c>
      <c r="D80" s="1">
        <v>5</v>
      </c>
      <c r="E80" s="1">
        <f>5*5.7</f>
        <v>28.5</v>
      </c>
      <c r="F80" t="s">
        <v>100</v>
      </c>
      <c r="G80" t="s">
        <v>75</v>
      </c>
      <c r="I80" s="1">
        <v>2022</v>
      </c>
      <c r="J80" s="2" t="s">
        <v>237</v>
      </c>
    </row>
    <row r="81" spans="2:13" x14ac:dyDescent="0.35">
      <c r="B81" s="26" t="s">
        <v>238</v>
      </c>
      <c r="C81" t="s">
        <v>36</v>
      </c>
      <c r="D81" s="1">
        <v>7</v>
      </c>
      <c r="E81" s="1">
        <v>39.9</v>
      </c>
      <c r="F81" t="s">
        <v>239</v>
      </c>
      <c r="G81" t="s">
        <v>227</v>
      </c>
      <c r="I81" s="1">
        <v>2022</v>
      </c>
      <c r="J81" s="2" t="s">
        <v>240</v>
      </c>
    </row>
    <row r="82" spans="2:13" ht="14.15" customHeight="1" x14ac:dyDescent="0.35">
      <c r="B82" s="26" t="s">
        <v>241</v>
      </c>
      <c r="C82" t="s">
        <v>36</v>
      </c>
      <c r="D82" s="1">
        <v>12</v>
      </c>
      <c r="E82" s="1">
        <v>68.400000000000006</v>
      </c>
      <c r="F82" t="s">
        <v>242</v>
      </c>
      <c r="H82" t="s">
        <v>243</v>
      </c>
      <c r="I82" s="1">
        <v>2022</v>
      </c>
      <c r="J82" s="2" t="s">
        <v>244</v>
      </c>
    </row>
    <row r="83" spans="2:13" x14ac:dyDescent="0.35">
      <c r="B83" s="31" t="s">
        <v>245</v>
      </c>
      <c r="C83" s="17" t="s">
        <v>14</v>
      </c>
      <c r="D83" s="19">
        <v>7</v>
      </c>
      <c r="E83" s="19">
        <v>29.96</v>
      </c>
      <c r="F83" s="17" t="s">
        <v>100</v>
      </c>
      <c r="G83" s="17" t="s">
        <v>169</v>
      </c>
      <c r="I83" s="1">
        <v>2022</v>
      </c>
      <c r="J83" s="2" t="s">
        <v>246</v>
      </c>
    </row>
    <row r="84" spans="2:13" x14ac:dyDescent="0.35">
      <c r="B84" s="26" t="s">
        <v>247</v>
      </c>
      <c r="C84" t="s">
        <v>14</v>
      </c>
      <c r="D84" s="1">
        <v>21</v>
      </c>
      <c r="E84" s="1">
        <v>117.6</v>
      </c>
      <c r="F84" t="s">
        <v>199</v>
      </c>
      <c r="G84" t="s">
        <v>151</v>
      </c>
      <c r="I84" s="1">
        <v>2022</v>
      </c>
      <c r="J84" s="2" t="s">
        <v>248</v>
      </c>
    </row>
    <row r="85" spans="2:13" x14ac:dyDescent="0.35">
      <c r="B85" s="26" t="s">
        <v>249</v>
      </c>
      <c r="C85" s="17" t="s">
        <v>250</v>
      </c>
      <c r="D85" s="1">
        <v>6</v>
      </c>
      <c r="E85" s="1">
        <f>6*4.3</f>
        <v>25.799999999999997</v>
      </c>
      <c r="F85" t="s">
        <v>15</v>
      </c>
      <c r="G85" t="s">
        <v>251</v>
      </c>
      <c r="H85" t="s">
        <v>252</v>
      </c>
      <c r="I85" s="1">
        <v>2022</v>
      </c>
      <c r="J85" s="2" t="s">
        <v>253</v>
      </c>
    </row>
    <row r="86" spans="2:13" x14ac:dyDescent="0.35">
      <c r="B86" s="26" t="s">
        <v>254</v>
      </c>
      <c r="C86" t="s">
        <v>14</v>
      </c>
      <c r="D86" s="1">
        <v>8</v>
      </c>
      <c r="E86" s="1">
        <f>6*8</f>
        <v>48</v>
      </c>
      <c r="F86" t="s">
        <v>15</v>
      </c>
      <c r="G86" t="s">
        <v>255</v>
      </c>
      <c r="H86" t="s">
        <v>252</v>
      </c>
      <c r="I86" s="19">
        <v>2022</v>
      </c>
      <c r="J86" s="2" t="s">
        <v>253</v>
      </c>
    </row>
    <row r="87" spans="2:13" x14ac:dyDescent="0.35">
      <c r="B87" s="26" t="s">
        <v>256</v>
      </c>
      <c r="C87" t="s">
        <v>36</v>
      </c>
      <c r="D87" s="1">
        <v>24</v>
      </c>
      <c r="E87" s="1">
        <v>132</v>
      </c>
      <c r="F87" t="s">
        <v>257</v>
      </c>
      <c r="G87" t="s">
        <v>258</v>
      </c>
      <c r="H87" t="s">
        <v>259</v>
      </c>
      <c r="I87" s="1">
        <v>2022</v>
      </c>
      <c r="J87" s="2" t="s">
        <v>260</v>
      </c>
    </row>
    <row r="88" spans="2:13" x14ac:dyDescent="0.35">
      <c r="B88" s="26" t="s">
        <v>261</v>
      </c>
      <c r="C88" t="s">
        <v>28</v>
      </c>
      <c r="D88" s="1">
        <v>9</v>
      </c>
      <c r="E88" s="1">
        <f>9*4.8</f>
        <v>43.199999999999996</v>
      </c>
      <c r="F88" t="s">
        <v>262</v>
      </c>
      <c r="G88" t="s">
        <v>169</v>
      </c>
      <c r="H88" t="s">
        <v>263</v>
      </c>
      <c r="I88" s="1">
        <v>2022</v>
      </c>
      <c r="J88" s="2" t="s">
        <v>244</v>
      </c>
      <c r="K88" s="2" t="s">
        <v>264</v>
      </c>
    </row>
    <row r="89" spans="2:13" s="31" customFormat="1" x14ac:dyDescent="0.35">
      <c r="B89" s="31" t="s">
        <v>265</v>
      </c>
      <c r="C89" s="31" t="s">
        <v>36</v>
      </c>
      <c r="D89" s="32">
        <v>10</v>
      </c>
      <c r="E89" s="32">
        <v>43</v>
      </c>
      <c r="F89" s="31" t="s">
        <v>41</v>
      </c>
      <c r="G89" s="31" t="s">
        <v>266</v>
      </c>
      <c r="I89" s="32">
        <v>2022</v>
      </c>
      <c r="J89" s="49" t="s">
        <v>267</v>
      </c>
    </row>
    <row r="90" spans="2:13" x14ac:dyDescent="0.35">
      <c r="B90" s="17"/>
      <c r="C90" s="7" t="s">
        <v>268</v>
      </c>
      <c r="D90" s="8">
        <f>SUM(D65:D89)</f>
        <v>380</v>
      </c>
      <c r="E90" s="8">
        <f>SUM(E65:E89)</f>
        <v>2153.96</v>
      </c>
      <c r="I90" s="1"/>
      <c r="K90" s="2"/>
    </row>
    <row r="93" spans="2:13" x14ac:dyDescent="0.35">
      <c r="B93" s="3" t="s">
        <v>269</v>
      </c>
    </row>
    <row r="95" spans="2:13" ht="43.5" x14ac:dyDescent="0.35">
      <c r="B95" s="53" t="s">
        <v>4</v>
      </c>
      <c r="C95" s="4" t="s">
        <v>5</v>
      </c>
      <c r="D95" s="5" t="s">
        <v>6</v>
      </c>
      <c r="E95" s="5" t="s">
        <v>7</v>
      </c>
      <c r="F95" s="10" t="s">
        <v>8</v>
      </c>
      <c r="G95" s="10" t="s">
        <v>9</v>
      </c>
      <c r="H95" s="5" t="s">
        <v>10</v>
      </c>
      <c r="I95" s="5" t="s">
        <v>270</v>
      </c>
      <c r="J95" s="3" t="s">
        <v>12</v>
      </c>
      <c r="K95" s="3"/>
      <c r="L95" s="3"/>
      <c r="M95" s="3"/>
    </row>
    <row r="96" spans="2:13" x14ac:dyDescent="0.35">
      <c r="B96" s="26"/>
    </row>
    <row r="97" spans="2:11" s="17" customFormat="1" x14ac:dyDescent="0.35">
      <c r="B97" s="31" t="s">
        <v>271</v>
      </c>
      <c r="C97" s="17" t="s">
        <v>36</v>
      </c>
      <c r="D97" s="19">
        <v>8</v>
      </c>
      <c r="E97" s="19">
        <v>48</v>
      </c>
      <c r="F97" s="17" t="s">
        <v>272</v>
      </c>
      <c r="G97" s="17" t="s">
        <v>273</v>
      </c>
      <c r="I97" s="19">
        <v>2022</v>
      </c>
      <c r="J97" s="28" t="s">
        <v>274</v>
      </c>
    </row>
    <row r="98" spans="2:11" s="17" customFormat="1" x14ac:dyDescent="0.35">
      <c r="B98" s="31" t="s">
        <v>275</v>
      </c>
      <c r="C98" s="17" t="s">
        <v>36</v>
      </c>
      <c r="D98" s="19">
        <v>10</v>
      </c>
      <c r="E98" s="19">
        <v>57</v>
      </c>
      <c r="F98" s="17" t="s">
        <v>272</v>
      </c>
      <c r="G98" s="17" t="s">
        <v>273</v>
      </c>
      <c r="I98" s="19">
        <v>2022</v>
      </c>
      <c r="J98" s="28" t="s">
        <v>276</v>
      </c>
    </row>
    <row r="99" spans="2:11" s="17" customFormat="1" x14ac:dyDescent="0.35">
      <c r="B99" s="31" t="s">
        <v>277</v>
      </c>
      <c r="C99" s="17" t="s">
        <v>32</v>
      </c>
      <c r="D99" s="41">
        <v>20</v>
      </c>
      <c r="E99" s="19">
        <v>86</v>
      </c>
      <c r="F99" s="17" t="s">
        <v>278</v>
      </c>
      <c r="G99" s="17" t="s">
        <v>279</v>
      </c>
      <c r="I99" s="19">
        <v>2022</v>
      </c>
      <c r="J99" s="28" t="s">
        <v>280</v>
      </c>
      <c r="K99" s="28" t="s">
        <v>281</v>
      </c>
    </row>
    <row r="100" spans="2:11" s="17" customFormat="1" x14ac:dyDescent="0.35">
      <c r="B100" s="31" t="s">
        <v>282</v>
      </c>
      <c r="C100" s="17" t="s">
        <v>36</v>
      </c>
      <c r="D100" s="55">
        <v>9</v>
      </c>
      <c r="E100" s="19">
        <v>42</v>
      </c>
      <c r="F100" s="17" t="s">
        <v>283</v>
      </c>
      <c r="H100" s="17" t="s">
        <v>284</v>
      </c>
      <c r="I100" s="19">
        <v>2022</v>
      </c>
      <c r="J100" s="28" t="s">
        <v>285</v>
      </c>
      <c r="K100" s="17" t="s">
        <v>286</v>
      </c>
    </row>
    <row r="101" spans="2:11" x14ac:dyDescent="0.35">
      <c r="C101" s="7" t="s">
        <v>116</v>
      </c>
      <c r="D101" s="12">
        <f>SUM(D96:D100)</f>
        <v>47</v>
      </c>
      <c r="E101" s="8">
        <f>SUM(E96:E100)</f>
        <v>233</v>
      </c>
      <c r="F101" s="8"/>
      <c r="G101" s="8"/>
    </row>
    <row r="102" spans="2:11" x14ac:dyDescent="0.35">
      <c r="C102" s="42"/>
      <c r="D102" s="43"/>
      <c r="E102" s="44"/>
      <c r="F102" s="44"/>
      <c r="G102" s="44"/>
    </row>
    <row r="103" spans="2:11" x14ac:dyDescent="0.35">
      <c r="B103" s="56" t="s">
        <v>287</v>
      </c>
      <c r="C103" s="61"/>
      <c r="D103" s="62"/>
      <c r="E103" s="63"/>
      <c r="F103" s="44"/>
      <c r="G103" s="44"/>
    </row>
    <row r="104" spans="2:11" x14ac:dyDescent="0.35">
      <c r="B104" s="17"/>
      <c r="C104" s="17"/>
      <c r="D104" s="17"/>
      <c r="E104" s="17"/>
      <c r="J104" s="1"/>
    </row>
    <row r="105" spans="2:11" ht="43.5" x14ac:dyDescent="0.35">
      <c r="B105" s="4" t="s">
        <v>4</v>
      </c>
      <c r="C105" s="4" t="s">
        <v>5</v>
      </c>
      <c r="D105" s="5" t="s">
        <v>6</v>
      </c>
      <c r="E105" s="5" t="s">
        <v>7</v>
      </c>
      <c r="F105" s="10" t="s">
        <v>8</v>
      </c>
      <c r="G105" s="10" t="s">
        <v>9</v>
      </c>
      <c r="H105" s="5" t="s">
        <v>10</v>
      </c>
      <c r="I105" s="5" t="s">
        <v>270</v>
      </c>
      <c r="J105" s="3" t="s">
        <v>12</v>
      </c>
    </row>
    <row r="106" spans="2:11" s="26" customFormat="1" x14ac:dyDescent="0.35">
      <c r="B106" s="26" t="s">
        <v>288</v>
      </c>
      <c r="C106" s="26" t="s">
        <v>289</v>
      </c>
      <c r="D106" s="27">
        <v>10</v>
      </c>
      <c r="E106" s="27">
        <v>43</v>
      </c>
      <c r="F106" s="26" t="s">
        <v>290</v>
      </c>
      <c r="I106" s="27">
        <v>2022</v>
      </c>
    </row>
    <row r="107" spans="2:11" x14ac:dyDescent="0.35">
      <c r="C107" s="42"/>
      <c r="D107" s="43"/>
      <c r="E107" s="44"/>
      <c r="F107" s="44"/>
      <c r="G107" s="44"/>
    </row>
    <row r="109" spans="2:11" x14ac:dyDescent="0.35">
      <c r="C109" s="7" t="s">
        <v>291</v>
      </c>
      <c r="D109" s="12">
        <f>D90+D101+D106</f>
        <v>437</v>
      </c>
      <c r="E109" s="12">
        <f>E90+E101+E106</f>
        <v>2429.96</v>
      </c>
    </row>
    <row r="112" spans="2:11" x14ac:dyDescent="0.35">
      <c r="B112" s="3" t="s">
        <v>382</v>
      </c>
    </row>
    <row r="114" spans="1:13" ht="43.5" x14ac:dyDescent="0.35">
      <c r="B114" s="53" t="s">
        <v>4</v>
      </c>
      <c r="C114" s="4" t="s">
        <v>5</v>
      </c>
      <c r="D114" s="5" t="s">
        <v>6</v>
      </c>
      <c r="E114" s="5" t="s">
        <v>7</v>
      </c>
      <c r="F114" s="10" t="s">
        <v>8</v>
      </c>
      <c r="G114" s="10" t="s">
        <v>9</v>
      </c>
      <c r="H114" s="5" t="s">
        <v>10</v>
      </c>
      <c r="I114" s="5" t="s">
        <v>270</v>
      </c>
      <c r="J114" s="3" t="s">
        <v>12</v>
      </c>
      <c r="K114" s="3"/>
      <c r="L114" s="3"/>
      <c r="M114" s="3"/>
    </row>
    <row r="115" spans="1:13" x14ac:dyDescent="0.35">
      <c r="B115" s="31" t="s">
        <v>292</v>
      </c>
      <c r="C115" s="31" t="s">
        <v>14</v>
      </c>
      <c r="D115" s="32">
        <v>23</v>
      </c>
      <c r="E115" s="32">
        <f>D115*6.2</f>
        <v>142.6</v>
      </c>
      <c r="F115" s="31" t="s">
        <v>15</v>
      </c>
      <c r="G115" s="31" t="s">
        <v>293</v>
      </c>
      <c r="H115" s="17"/>
      <c r="I115" s="19">
        <v>2023</v>
      </c>
      <c r="J115" s="28" t="s">
        <v>17</v>
      </c>
    </row>
    <row r="116" spans="1:13" x14ac:dyDescent="0.35">
      <c r="A116" s="26"/>
      <c r="B116" s="26" t="s">
        <v>13</v>
      </c>
      <c r="C116" s="26" t="s">
        <v>14</v>
      </c>
      <c r="D116" s="27">
        <v>13</v>
      </c>
      <c r="E116" s="27">
        <f>D116*6</f>
        <v>78</v>
      </c>
      <c r="F116" s="26" t="s">
        <v>15</v>
      </c>
      <c r="G116" s="26" t="s">
        <v>16</v>
      </c>
      <c r="H116" s="26"/>
      <c r="I116" s="27">
        <v>2023</v>
      </c>
      <c r="J116" s="68" t="s">
        <v>17</v>
      </c>
      <c r="K116" s="26"/>
      <c r="L116" s="26"/>
      <c r="M116" s="26"/>
    </row>
    <row r="117" spans="1:13" x14ac:dyDescent="0.35">
      <c r="A117" s="26"/>
      <c r="B117" s="26" t="s">
        <v>310</v>
      </c>
      <c r="C117" s="26" t="s">
        <v>36</v>
      </c>
      <c r="D117" s="27">
        <v>14</v>
      </c>
      <c r="E117" s="27">
        <f>14*6.2</f>
        <v>86.8</v>
      </c>
      <c r="F117" s="26" t="s">
        <v>20</v>
      </c>
      <c r="G117" s="26" t="s">
        <v>16</v>
      </c>
      <c r="H117" s="26"/>
      <c r="I117" s="27">
        <v>2023</v>
      </c>
      <c r="J117" s="68" t="s">
        <v>311</v>
      </c>
      <c r="K117" s="26"/>
      <c r="L117" s="26"/>
      <c r="M117" s="26"/>
    </row>
    <row r="118" spans="1:13" x14ac:dyDescent="0.35">
      <c r="A118" s="26"/>
      <c r="B118" s="31" t="s">
        <v>18</v>
      </c>
      <c r="C118" s="31" t="s">
        <v>19</v>
      </c>
      <c r="D118" s="32">
        <v>5</v>
      </c>
      <c r="E118" s="32">
        <v>30</v>
      </c>
      <c r="F118" s="31" t="s">
        <v>20</v>
      </c>
      <c r="G118" s="26" t="s">
        <v>21</v>
      </c>
      <c r="H118" s="31"/>
      <c r="I118" s="32">
        <v>2023</v>
      </c>
      <c r="J118" s="49" t="s">
        <v>22</v>
      </c>
      <c r="K118" s="26"/>
      <c r="L118" s="26"/>
      <c r="M118" s="26"/>
    </row>
    <row r="119" spans="1:13" x14ac:dyDescent="0.35">
      <c r="A119" s="26"/>
      <c r="B119" s="26" t="s">
        <v>312</v>
      </c>
      <c r="C119" s="26" t="s">
        <v>19</v>
      </c>
      <c r="D119" s="27">
        <v>8</v>
      </c>
      <c r="E119" s="27">
        <f>8*5.7</f>
        <v>45.6</v>
      </c>
      <c r="F119" s="26" t="s">
        <v>100</v>
      </c>
      <c r="G119" s="26" t="s">
        <v>313</v>
      </c>
      <c r="H119" s="26"/>
      <c r="I119" s="27">
        <v>2023</v>
      </c>
      <c r="J119" s="68" t="s">
        <v>314</v>
      </c>
      <c r="K119" s="26"/>
      <c r="L119" s="26"/>
      <c r="M119" s="26"/>
    </row>
    <row r="120" spans="1:13" ht="15" customHeight="1" x14ac:dyDescent="0.35">
      <c r="A120" s="26"/>
      <c r="B120" s="31" t="s">
        <v>23</v>
      </c>
      <c r="C120" s="31" t="s">
        <v>14</v>
      </c>
      <c r="D120" s="32">
        <v>5</v>
      </c>
      <c r="E120" s="32">
        <v>33</v>
      </c>
      <c r="F120" s="31" t="s">
        <v>24</v>
      </c>
      <c r="G120" s="26" t="s">
        <v>16</v>
      </c>
      <c r="H120" s="31"/>
      <c r="I120" s="32">
        <v>2023</v>
      </c>
      <c r="J120" s="49" t="s">
        <v>25</v>
      </c>
      <c r="K120" s="26"/>
      <c r="L120" s="67" t="s">
        <v>26</v>
      </c>
      <c r="M120" s="26"/>
    </row>
    <row r="121" spans="1:13" s="26" customFormat="1" x14ac:dyDescent="0.35">
      <c r="A121"/>
      <c r="B121" s="26" t="s">
        <v>294</v>
      </c>
      <c r="C121" t="s">
        <v>36</v>
      </c>
      <c r="D121" s="1">
        <v>14</v>
      </c>
      <c r="E121" s="1">
        <f>14*5.7</f>
        <v>79.8</v>
      </c>
      <c r="F121" t="s">
        <v>295</v>
      </c>
      <c r="G121" t="s">
        <v>296</v>
      </c>
      <c r="H121"/>
      <c r="I121" s="1">
        <v>2023</v>
      </c>
      <c r="J121" s="2" t="s">
        <v>297</v>
      </c>
      <c r="K121"/>
      <c r="L121"/>
      <c r="M121"/>
    </row>
    <row r="122" spans="1:13" s="26" customFormat="1" x14ac:dyDescent="0.35">
      <c r="B122" s="26" t="s">
        <v>315</v>
      </c>
      <c r="C122" s="26" t="s">
        <v>44</v>
      </c>
      <c r="D122" s="27">
        <v>5</v>
      </c>
      <c r="E122" s="27">
        <f>5*6</f>
        <v>30</v>
      </c>
      <c r="F122" s="26" t="s">
        <v>24</v>
      </c>
      <c r="G122" s="26" t="s">
        <v>16</v>
      </c>
      <c r="I122" s="27">
        <v>2023</v>
      </c>
      <c r="J122" s="68" t="s">
        <v>316</v>
      </c>
      <c r="L122" s="68" t="s">
        <v>26</v>
      </c>
    </row>
    <row r="123" spans="1:13" s="26" customFormat="1" ht="15" customHeight="1" x14ac:dyDescent="0.35">
      <c r="A123"/>
      <c r="B123" s="31" t="s">
        <v>298</v>
      </c>
      <c r="C123" s="17" t="s">
        <v>173</v>
      </c>
      <c r="D123" s="1">
        <v>17</v>
      </c>
      <c r="E123" s="1">
        <v>96.9</v>
      </c>
      <c r="F123" s="17" t="s">
        <v>74</v>
      </c>
      <c r="G123" s="26" t="s">
        <v>299</v>
      </c>
      <c r="H123" t="s">
        <v>300</v>
      </c>
      <c r="I123" s="1">
        <v>2023</v>
      </c>
      <c r="J123" s="2" t="s">
        <v>301</v>
      </c>
      <c r="K123"/>
      <c r="L123"/>
      <c r="M123"/>
    </row>
    <row r="124" spans="1:13" s="26" customFormat="1" ht="15" customHeight="1" x14ac:dyDescent="0.35">
      <c r="A124"/>
      <c r="B124" s="31" t="s">
        <v>302</v>
      </c>
      <c r="C124" s="17" t="s">
        <v>28</v>
      </c>
      <c r="D124" s="1">
        <v>8</v>
      </c>
      <c r="E124" s="1">
        <f>5.7*8</f>
        <v>45.6</v>
      </c>
      <c r="F124" s="17" t="s">
        <v>295</v>
      </c>
      <c r="G124" s="26" t="s">
        <v>296</v>
      </c>
      <c r="H124"/>
      <c r="I124" s="1">
        <v>2023</v>
      </c>
      <c r="J124" s="2" t="s">
        <v>303</v>
      </c>
      <c r="K124"/>
      <c r="L124"/>
      <c r="M124"/>
    </row>
    <row r="125" spans="1:13" s="26" customFormat="1" ht="15" customHeight="1" x14ac:dyDescent="0.35">
      <c r="B125" s="26" t="s">
        <v>317</v>
      </c>
      <c r="C125" s="26" t="s">
        <v>32</v>
      </c>
      <c r="D125" s="27">
        <v>9</v>
      </c>
      <c r="E125" s="27">
        <f>9*6.2</f>
        <v>55.800000000000004</v>
      </c>
      <c r="F125" s="26" t="s">
        <v>15</v>
      </c>
      <c r="G125" s="26" t="s">
        <v>16</v>
      </c>
      <c r="I125" s="27">
        <v>2023</v>
      </c>
      <c r="J125" s="68" t="s">
        <v>318</v>
      </c>
      <c r="L125" s="68" t="s">
        <v>26</v>
      </c>
    </row>
    <row r="126" spans="1:13" s="26" customFormat="1" ht="14.15" customHeight="1" x14ac:dyDescent="0.35">
      <c r="A126"/>
      <c r="B126" s="26" t="s">
        <v>304</v>
      </c>
      <c r="C126" s="26" t="s">
        <v>28</v>
      </c>
      <c r="D126" s="27">
        <v>8</v>
      </c>
      <c r="E126" s="27">
        <f>8*5.7</f>
        <v>45.6</v>
      </c>
      <c r="F126" s="26" t="s">
        <v>295</v>
      </c>
      <c r="G126" s="26" t="s">
        <v>305</v>
      </c>
      <c r="H126"/>
      <c r="I126" s="1">
        <v>2023</v>
      </c>
      <c r="J126" s="2" t="s">
        <v>306</v>
      </c>
      <c r="K126"/>
      <c r="L126"/>
      <c r="M126"/>
    </row>
    <row r="127" spans="1:13" s="26" customFormat="1" x14ac:dyDescent="0.35">
      <c r="B127" s="31" t="s">
        <v>374</v>
      </c>
      <c r="C127" s="31" t="s">
        <v>32</v>
      </c>
      <c r="D127" s="32">
        <v>37</v>
      </c>
      <c r="E127" s="32">
        <f>D127*6.8</f>
        <v>251.6</v>
      </c>
      <c r="F127" s="31" t="s">
        <v>33</v>
      </c>
      <c r="G127" s="26" t="s">
        <v>75</v>
      </c>
      <c r="H127" s="31" t="s">
        <v>375</v>
      </c>
      <c r="I127" s="32">
        <v>2023</v>
      </c>
      <c r="J127" s="49" t="s">
        <v>34</v>
      </c>
      <c r="L127" s="26">
        <f>37*0.6</f>
        <v>22.2</v>
      </c>
    </row>
    <row r="128" spans="1:13" s="26" customFormat="1" ht="15" customHeight="1" x14ac:dyDescent="0.35">
      <c r="A128" s="31"/>
      <c r="B128" s="31" t="s">
        <v>35</v>
      </c>
      <c r="C128" s="31" t="s">
        <v>36</v>
      </c>
      <c r="D128" s="32">
        <v>3</v>
      </c>
      <c r="E128" s="32">
        <f>3*4.2</f>
        <v>12.600000000000001</v>
      </c>
      <c r="F128" s="31" t="s">
        <v>37</v>
      </c>
      <c r="G128" s="31" t="s">
        <v>38</v>
      </c>
      <c r="H128" s="31"/>
      <c r="I128" s="32">
        <v>2023</v>
      </c>
      <c r="J128" s="49" t="s">
        <v>364</v>
      </c>
      <c r="K128" s="31"/>
      <c r="L128" s="31" t="s">
        <v>365</v>
      </c>
      <c r="M128" s="31"/>
    </row>
    <row r="129" spans="1:13" s="26" customFormat="1" ht="15" customHeight="1" x14ac:dyDescent="0.35">
      <c r="A129" s="31"/>
      <c r="B129" s="31" t="s">
        <v>82</v>
      </c>
      <c r="C129" s="31" t="s">
        <v>36</v>
      </c>
      <c r="D129" s="32">
        <v>13</v>
      </c>
      <c r="E129" s="32">
        <v>76.5</v>
      </c>
      <c r="F129" s="31" t="s">
        <v>83</v>
      </c>
      <c r="G129" s="31" t="s">
        <v>377</v>
      </c>
      <c r="H129" s="31"/>
      <c r="I129" s="32">
        <v>2023</v>
      </c>
      <c r="J129" s="49" t="s">
        <v>84</v>
      </c>
      <c r="K129" s="31"/>
      <c r="L129" s="31"/>
      <c r="M129" s="31"/>
    </row>
    <row r="130" spans="1:13" s="31" customFormat="1" ht="15" customHeight="1" x14ac:dyDescent="0.35">
      <c r="A130" s="26"/>
      <c r="B130" s="31" t="s">
        <v>47</v>
      </c>
      <c r="C130" s="31" t="s">
        <v>36</v>
      </c>
      <c r="D130" s="32">
        <v>15</v>
      </c>
      <c r="E130" s="32">
        <v>93</v>
      </c>
      <c r="F130" s="31" t="s">
        <v>376</v>
      </c>
      <c r="G130" s="31" t="s">
        <v>45</v>
      </c>
      <c r="H130" s="31" t="s">
        <v>48</v>
      </c>
      <c r="I130" s="32">
        <v>2023</v>
      </c>
      <c r="J130" s="49" t="s">
        <v>49</v>
      </c>
      <c r="K130" s="26"/>
      <c r="L130" s="26"/>
      <c r="M130" s="26"/>
    </row>
    <row r="131" spans="1:13" s="31" customFormat="1" ht="15" customHeight="1" x14ac:dyDescent="0.35">
      <c r="A131"/>
      <c r="B131" s="31" t="s">
        <v>307</v>
      </c>
      <c r="C131" s="31" t="s">
        <v>28</v>
      </c>
      <c r="D131" s="32">
        <v>5</v>
      </c>
      <c r="E131" s="32">
        <f>5.7*5</f>
        <v>28.5</v>
      </c>
      <c r="F131" s="31" t="s">
        <v>308</v>
      </c>
      <c r="G131" s="26" t="s">
        <v>305</v>
      </c>
      <c r="H131" s="17"/>
      <c r="I131" s="19">
        <v>2023</v>
      </c>
      <c r="J131" s="28" t="s">
        <v>309</v>
      </c>
      <c r="K131"/>
      <c r="L131"/>
      <c r="M131"/>
    </row>
    <row r="132" spans="1:13" s="26" customFormat="1" ht="15" customHeight="1" x14ac:dyDescent="0.35">
      <c r="B132" s="31" t="s">
        <v>50</v>
      </c>
      <c r="C132" s="31" t="s">
        <v>36</v>
      </c>
      <c r="D132" s="32">
        <v>1</v>
      </c>
      <c r="E132" s="32">
        <v>2</v>
      </c>
      <c r="F132" s="31" t="s">
        <v>51</v>
      </c>
      <c r="G132" s="26" t="s">
        <v>52</v>
      </c>
      <c r="H132" s="31"/>
      <c r="I132" s="32">
        <v>2023</v>
      </c>
      <c r="J132" s="49"/>
    </row>
    <row r="133" spans="1:13" s="26" customFormat="1" ht="15" customHeight="1" x14ac:dyDescent="0.35">
      <c r="B133" s="26" t="s">
        <v>319</v>
      </c>
      <c r="C133" s="26" t="s">
        <v>119</v>
      </c>
      <c r="D133" s="27">
        <v>4</v>
      </c>
      <c r="E133" s="27">
        <f>4*4.2</f>
        <v>16.8</v>
      </c>
      <c r="F133" s="26" t="s">
        <v>24</v>
      </c>
      <c r="G133" s="26" t="s">
        <v>320</v>
      </c>
      <c r="I133" s="27">
        <v>2023</v>
      </c>
      <c r="J133" s="68" t="s">
        <v>321</v>
      </c>
      <c r="L133" s="68" t="s">
        <v>26</v>
      </c>
    </row>
    <row r="134" spans="1:13" s="26" customFormat="1" ht="15" customHeight="1" x14ac:dyDescent="0.35">
      <c r="B134" s="31" t="s">
        <v>53</v>
      </c>
      <c r="C134" s="31" t="s">
        <v>32</v>
      </c>
      <c r="D134" s="32">
        <v>5</v>
      </c>
      <c r="E134" s="32">
        <v>29.5</v>
      </c>
      <c r="F134" s="31" t="s">
        <v>54</v>
      </c>
      <c r="G134" s="26" t="s">
        <v>55</v>
      </c>
      <c r="H134" s="31"/>
      <c r="I134" s="32">
        <v>2023</v>
      </c>
      <c r="J134" s="49" t="s">
        <v>56</v>
      </c>
      <c r="L134" s="26" t="s">
        <v>57</v>
      </c>
    </row>
    <row r="135" spans="1:13" s="26" customFormat="1" ht="15" customHeight="1" x14ac:dyDescent="0.35">
      <c r="B135" s="31"/>
      <c r="C135" s="31"/>
      <c r="D135" s="32"/>
      <c r="E135" s="32"/>
      <c r="F135" s="31"/>
      <c r="H135" s="31"/>
      <c r="I135" s="32"/>
      <c r="J135" s="49"/>
    </row>
    <row r="136" spans="1:13" x14ac:dyDescent="0.35">
      <c r="C136" s="7" t="s">
        <v>383</v>
      </c>
      <c r="D136" s="12">
        <f>SUM(D115:D134)</f>
        <v>212</v>
      </c>
      <c r="E136" s="12">
        <f>SUM(E115:E134)</f>
        <v>1280.1999999999998</v>
      </c>
      <c r="F136" s="8"/>
      <c r="G136" s="8"/>
    </row>
    <row r="140" spans="1:13" x14ac:dyDescent="0.35">
      <c r="B140" s="3" t="s">
        <v>393</v>
      </c>
    </row>
    <row r="142" spans="1:13" ht="43.5" x14ac:dyDescent="0.35">
      <c r="B142" s="53" t="s">
        <v>4</v>
      </c>
      <c r="C142" s="4" t="s">
        <v>5</v>
      </c>
      <c r="D142" s="5" t="s">
        <v>6</v>
      </c>
      <c r="E142" s="5" t="s">
        <v>7</v>
      </c>
      <c r="F142" s="10" t="s">
        <v>8</v>
      </c>
      <c r="G142" s="10" t="s">
        <v>9</v>
      </c>
      <c r="H142" s="5" t="s">
        <v>10</v>
      </c>
      <c r="I142" s="5" t="s">
        <v>270</v>
      </c>
      <c r="J142" s="3" t="s">
        <v>12</v>
      </c>
      <c r="K142" s="3"/>
      <c r="L142" s="3"/>
      <c r="M142" s="3"/>
    </row>
    <row r="143" spans="1:13" ht="29" x14ac:dyDescent="0.35">
      <c r="B143" s="73" t="s">
        <v>413</v>
      </c>
      <c r="C143" s="74" t="s">
        <v>289</v>
      </c>
      <c r="D143" s="6">
        <v>1</v>
      </c>
      <c r="E143" s="6">
        <v>2</v>
      </c>
      <c r="F143" s="75" t="s">
        <v>414</v>
      </c>
      <c r="G143" s="75" t="s">
        <v>38</v>
      </c>
      <c r="H143" s="6"/>
      <c r="I143" s="6">
        <v>2024</v>
      </c>
      <c r="J143" s="2" t="s">
        <v>415</v>
      </c>
    </row>
    <row r="144" spans="1:13" ht="15" customHeight="1" x14ac:dyDescent="0.35">
      <c r="B144" s="31" t="s">
        <v>89</v>
      </c>
      <c r="C144" s="31" t="s">
        <v>19</v>
      </c>
      <c r="D144" s="32">
        <v>9</v>
      </c>
      <c r="E144" s="32">
        <v>55.8</v>
      </c>
      <c r="F144" s="31" t="s">
        <v>90</v>
      </c>
      <c r="G144" s="26" t="s">
        <v>87</v>
      </c>
      <c r="H144" s="17" t="s">
        <v>91</v>
      </c>
      <c r="I144" s="19">
        <v>2024</v>
      </c>
      <c r="J144" s="28" t="s">
        <v>92</v>
      </c>
    </row>
    <row r="145" spans="1:12" ht="15" customHeight="1" x14ac:dyDescent="0.35">
      <c r="B145" s="31" t="s">
        <v>93</v>
      </c>
      <c r="C145" s="31" t="s">
        <v>36</v>
      </c>
      <c r="D145" s="32">
        <v>5</v>
      </c>
      <c r="E145" s="32">
        <f>D145*5.9</f>
        <v>29.5</v>
      </c>
      <c r="F145" s="31" t="s">
        <v>94</v>
      </c>
      <c r="G145" s="31" t="s">
        <v>394</v>
      </c>
      <c r="H145" s="17"/>
      <c r="I145" s="19">
        <v>2024</v>
      </c>
      <c r="J145" s="28" t="s">
        <v>95</v>
      </c>
      <c r="L145" s="2" t="s">
        <v>387</v>
      </c>
    </row>
    <row r="146" spans="1:12" ht="15" customHeight="1" x14ac:dyDescent="0.35">
      <c r="B146" s="31" t="s">
        <v>96</v>
      </c>
      <c r="C146" s="31" t="s">
        <v>36</v>
      </c>
      <c r="D146" s="32">
        <v>12</v>
      </c>
      <c r="E146" s="32">
        <f>D146*5.9</f>
        <v>70.800000000000011</v>
      </c>
      <c r="F146" s="31" t="s">
        <v>94</v>
      </c>
      <c r="G146" s="31" t="s">
        <v>394</v>
      </c>
      <c r="H146" s="17" t="s">
        <v>97</v>
      </c>
      <c r="I146" s="19">
        <v>2024</v>
      </c>
      <c r="J146" s="28" t="s">
        <v>95</v>
      </c>
      <c r="K146" s="2" t="s">
        <v>98</v>
      </c>
      <c r="L146" s="2" t="s">
        <v>387</v>
      </c>
    </row>
    <row r="147" spans="1:12" s="17" customFormat="1" x14ac:dyDescent="0.35">
      <c r="B147" s="31" t="s">
        <v>27</v>
      </c>
      <c r="C147" s="17" t="s">
        <v>28</v>
      </c>
      <c r="D147" s="19">
        <v>5</v>
      </c>
      <c r="E147" s="19">
        <v>29.5</v>
      </c>
      <c r="F147" s="31" t="s">
        <v>395</v>
      </c>
      <c r="G147" s="31" t="s">
        <v>29</v>
      </c>
      <c r="I147" s="19">
        <v>2024</v>
      </c>
      <c r="J147" s="28" t="s">
        <v>30</v>
      </c>
    </row>
    <row r="148" spans="1:12" s="17" customFormat="1" ht="15" customHeight="1" x14ac:dyDescent="0.35">
      <c r="B148" s="31" t="s">
        <v>31</v>
      </c>
      <c r="C148" s="17" t="s">
        <v>28</v>
      </c>
      <c r="D148" s="19">
        <v>5</v>
      </c>
      <c r="E148" s="19">
        <v>29.5</v>
      </c>
      <c r="F148" s="31" t="s">
        <v>395</v>
      </c>
      <c r="G148" s="31" t="s">
        <v>29</v>
      </c>
      <c r="I148" s="19">
        <v>2024</v>
      </c>
      <c r="J148" s="28" t="s">
        <v>30</v>
      </c>
    </row>
    <row r="149" spans="1:12" s="17" customFormat="1" ht="15" customHeight="1" x14ac:dyDescent="0.35">
      <c r="B149" s="31" t="s">
        <v>372</v>
      </c>
      <c r="C149" s="31" t="s">
        <v>32</v>
      </c>
      <c r="D149" s="32">
        <f>56-37</f>
        <v>19</v>
      </c>
      <c r="E149" s="32">
        <f>D149*6.8</f>
        <v>129.19999999999999</v>
      </c>
      <c r="F149" s="31" t="s">
        <v>378</v>
      </c>
      <c r="G149" s="31" t="s">
        <v>75</v>
      </c>
      <c r="H149" s="17" t="s">
        <v>373</v>
      </c>
      <c r="I149" s="19">
        <v>2024</v>
      </c>
      <c r="J149" s="28" t="s">
        <v>34</v>
      </c>
    </row>
    <row r="150" spans="1:12" x14ac:dyDescent="0.35">
      <c r="B150" s="26" t="s">
        <v>412</v>
      </c>
      <c r="C150" s="26" t="s">
        <v>32</v>
      </c>
      <c r="D150" s="27">
        <v>8</v>
      </c>
      <c r="E150" s="27">
        <f>8*6.2</f>
        <v>49.6</v>
      </c>
      <c r="F150" s="26" t="s">
        <v>191</v>
      </c>
      <c r="G150" s="26" t="s">
        <v>410</v>
      </c>
      <c r="I150" s="1">
        <v>2024</v>
      </c>
      <c r="J150" s="2" t="s">
        <v>411</v>
      </c>
    </row>
    <row r="151" spans="1:12" s="17" customFormat="1" ht="15" customHeight="1" x14ac:dyDescent="0.35">
      <c r="A151" s="65"/>
      <c r="B151" s="31" t="s">
        <v>103</v>
      </c>
      <c r="C151" s="31" t="s">
        <v>14</v>
      </c>
      <c r="D151" s="32">
        <v>30</v>
      </c>
      <c r="E151" s="32">
        <f>30*5.5</f>
        <v>165</v>
      </c>
      <c r="F151" s="31" t="s">
        <v>104</v>
      </c>
      <c r="G151" s="31" t="s">
        <v>396</v>
      </c>
      <c r="I151" s="19">
        <v>2024</v>
      </c>
      <c r="J151" s="28" t="s">
        <v>105</v>
      </c>
      <c r="L151" s="28" t="s">
        <v>384</v>
      </c>
    </row>
    <row r="152" spans="1:12" s="17" customFormat="1" ht="15" customHeight="1" x14ac:dyDescent="0.35">
      <c r="A152" s="65"/>
      <c r="B152" s="31" t="s">
        <v>106</v>
      </c>
      <c r="C152" s="31" t="s">
        <v>14</v>
      </c>
      <c r="D152" s="32">
        <v>27</v>
      </c>
      <c r="E152" s="32">
        <f>D152*5.5</f>
        <v>148.5</v>
      </c>
      <c r="F152" s="31" t="s">
        <v>107</v>
      </c>
      <c r="G152" s="31" t="s">
        <v>385</v>
      </c>
      <c r="I152" s="19">
        <v>2024</v>
      </c>
      <c r="J152" s="28" t="s">
        <v>108</v>
      </c>
    </row>
    <row r="153" spans="1:12" s="17" customFormat="1" ht="15" customHeight="1" x14ac:dyDescent="0.35">
      <c r="B153" s="31" t="s">
        <v>65</v>
      </c>
      <c r="C153" s="31" t="s">
        <v>32</v>
      </c>
      <c r="D153" s="32">
        <v>7</v>
      </c>
      <c r="E153" s="32">
        <v>41.3</v>
      </c>
      <c r="F153" s="31" t="s">
        <v>66</v>
      </c>
      <c r="G153" s="31" t="s">
        <v>67</v>
      </c>
      <c r="H153" s="17" t="s">
        <v>68</v>
      </c>
      <c r="I153" s="19">
        <v>2024</v>
      </c>
      <c r="J153" s="28" t="s">
        <v>69</v>
      </c>
    </row>
    <row r="154" spans="1:12" s="26" customFormat="1" ht="15" customHeight="1" x14ac:dyDescent="0.35">
      <c r="B154" s="31" t="s">
        <v>70</v>
      </c>
      <c r="C154" s="31" t="s">
        <v>36</v>
      </c>
      <c r="D154" s="32">
        <v>25</v>
      </c>
      <c r="E154" s="32">
        <f>147.5</f>
        <v>147.5</v>
      </c>
      <c r="F154" s="31" t="s">
        <v>71</v>
      </c>
      <c r="G154" s="31" t="s">
        <v>394</v>
      </c>
      <c r="H154" s="31"/>
      <c r="I154" s="32">
        <v>2024</v>
      </c>
      <c r="J154" s="49" t="s">
        <v>72</v>
      </c>
      <c r="K154" s="2" t="s">
        <v>386</v>
      </c>
      <c r="L154" s="67"/>
    </row>
    <row r="155" spans="1:12" s="17" customFormat="1" ht="15" customHeight="1" x14ac:dyDescent="0.35">
      <c r="B155" s="31" t="s">
        <v>73</v>
      </c>
      <c r="C155" s="31" t="s">
        <v>36</v>
      </c>
      <c r="D155" s="32">
        <v>7</v>
      </c>
      <c r="E155" s="32">
        <v>41.3</v>
      </c>
      <c r="F155" s="31" t="s">
        <v>74</v>
      </c>
      <c r="G155" s="31" t="s">
        <v>75</v>
      </c>
      <c r="I155" s="19">
        <v>2024</v>
      </c>
      <c r="J155" s="28" t="s">
        <v>76</v>
      </c>
      <c r="L155" s="28"/>
    </row>
    <row r="156" spans="1:12" s="17" customFormat="1" ht="15" customHeight="1" x14ac:dyDescent="0.35">
      <c r="B156" s="31" t="s">
        <v>39</v>
      </c>
      <c r="C156" s="31" t="s">
        <v>40</v>
      </c>
      <c r="D156" s="32">
        <v>14</v>
      </c>
      <c r="E156" s="32">
        <f>14*6</f>
        <v>84</v>
      </c>
      <c r="F156" s="31" t="s">
        <v>41</v>
      </c>
      <c r="G156" s="31" t="s">
        <v>370</v>
      </c>
      <c r="I156" s="19">
        <v>2024</v>
      </c>
      <c r="J156" s="28" t="s">
        <v>42</v>
      </c>
    </row>
    <row r="157" spans="1:12" s="17" customFormat="1" ht="15" customHeight="1" x14ac:dyDescent="0.35">
      <c r="B157" s="31" t="s">
        <v>43</v>
      </c>
      <c r="C157" s="31" t="s">
        <v>44</v>
      </c>
      <c r="D157" s="32">
        <v>15</v>
      </c>
      <c r="E157" s="32">
        <v>93</v>
      </c>
      <c r="F157" s="31" t="s">
        <v>41</v>
      </c>
      <c r="G157" s="31" t="s">
        <v>45</v>
      </c>
      <c r="I157" s="19">
        <v>2024</v>
      </c>
      <c r="J157" s="28" t="s">
        <v>46</v>
      </c>
    </row>
    <row r="158" spans="1:12" ht="15" customHeight="1" x14ac:dyDescent="0.35">
      <c r="B158" s="31" t="s">
        <v>399</v>
      </c>
      <c r="C158" s="31" t="s">
        <v>36</v>
      </c>
      <c r="D158" s="32">
        <v>34</v>
      </c>
      <c r="E158" s="32">
        <v>217.6</v>
      </c>
      <c r="F158" s="31" t="s">
        <v>41</v>
      </c>
      <c r="G158" s="31" t="s">
        <v>398</v>
      </c>
      <c r="H158" s="17"/>
      <c r="I158" s="19">
        <v>2024</v>
      </c>
      <c r="J158" s="28" t="s">
        <v>109</v>
      </c>
    </row>
    <row r="159" spans="1:12" ht="15" customHeight="1" x14ac:dyDescent="0.35">
      <c r="B159" s="31" t="s">
        <v>400</v>
      </c>
      <c r="C159" s="31" t="s">
        <v>36</v>
      </c>
      <c r="D159" s="32">
        <v>4</v>
      </c>
      <c r="E159" s="32">
        <v>25.6</v>
      </c>
      <c r="F159" s="31" t="s">
        <v>41</v>
      </c>
      <c r="G159" s="31" t="s">
        <v>398</v>
      </c>
      <c r="H159" s="17"/>
      <c r="I159" s="19">
        <v>2024</v>
      </c>
      <c r="J159" s="28" t="s">
        <v>109</v>
      </c>
    </row>
    <row r="160" spans="1:12" ht="15" customHeight="1" x14ac:dyDescent="0.35">
      <c r="B160" s="31" t="s">
        <v>110</v>
      </c>
      <c r="C160" s="31" t="s">
        <v>60</v>
      </c>
      <c r="D160" s="32">
        <v>17</v>
      </c>
      <c r="E160" s="32">
        <v>105.4</v>
      </c>
      <c r="F160" s="31" t="s">
        <v>66</v>
      </c>
      <c r="G160" s="31" t="s">
        <v>87</v>
      </c>
      <c r="H160" s="17" t="s">
        <v>111</v>
      </c>
      <c r="I160" s="19">
        <v>2024</v>
      </c>
      <c r="J160" s="28" t="s">
        <v>112</v>
      </c>
      <c r="L160" s="2"/>
    </row>
    <row r="162" spans="1:13" x14ac:dyDescent="0.35">
      <c r="C162" s="7" t="s">
        <v>397</v>
      </c>
      <c r="D162" s="12">
        <f>SUM(D143:D160)</f>
        <v>244</v>
      </c>
      <c r="E162" s="12">
        <f>SUM(E143:E160)</f>
        <v>1465.1</v>
      </c>
      <c r="F162" s="8"/>
      <c r="G162" s="8"/>
    </row>
    <row r="165" spans="1:13" x14ac:dyDescent="0.35">
      <c r="B165" s="3" t="s">
        <v>408</v>
      </c>
    </row>
    <row r="167" spans="1:13" s="17" customFormat="1" ht="15" customHeight="1" x14ac:dyDescent="0.35">
      <c r="A167"/>
      <c r="B167" s="31" t="s">
        <v>85</v>
      </c>
      <c r="C167" s="31" t="s">
        <v>44</v>
      </c>
      <c r="D167" s="32">
        <v>13</v>
      </c>
      <c r="E167" s="32">
        <f>D167*6.2</f>
        <v>80.600000000000009</v>
      </c>
      <c r="F167" s="31" t="s">
        <v>86</v>
      </c>
      <c r="G167" s="31" t="s">
        <v>87</v>
      </c>
      <c r="I167" s="19">
        <v>2025</v>
      </c>
      <c r="J167" s="28" t="s">
        <v>88</v>
      </c>
      <c r="K167"/>
      <c r="L167"/>
      <c r="M167"/>
    </row>
    <row r="168" spans="1:13" ht="15" customHeight="1" x14ac:dyDescent="0.35">
      <c r="A168" s="66">
        <v>45278</v>
      </c>
      <c r="B168" s="31" t="s">
        <v>58</v>
      </c>
      <c r="C168" s="31" t="s">
        <v>36</v>
      </c>
      <c r="D168" s="32">
        <v>30</v>
      </c>
      <c r="E168" s="32">
        <v>186</v>
      </c>
      <c r="F168" s="31" t="s">
        <v>15</v>
      </c>
      <c r="G168" s="31" t="s">
        <v>87</v>
      </c>
      <c r="H168" s="17"/>
      <c r="I168" s="19">
        <v>2025</v>
      </c>
      <c r="J168" s="28" t="s">
        <v>371</v>
      </c>
    </row>
    <row r="169" spans="1:13" ht="15" customHeight="1" x14ac:dyDescent="0.35">
      <c r="A169" s="17"/>
      <c r="B169" s="31" t="s">
        <v>59</v>
      </c>
      <c r="C169" s="31" t="s">
        <v>60</v>
      </c>
      <c r="D169" s="32">
        <v>69</v>
      </c>
      <c r="E169" s="32">
        <v>455.4</v>
      </c>
      <c r="F169" s="31" t="s">
        <v>61</v>
      </c>
      <c r="G169" s="31" t="s">
        <v>62</v>
      </c>
      <c r="H169" s="17" t="s">
        <v>63</v>
      </c>
      <c r="I169" s="19">
        <v>2025</v>
      </c>
      <c r="J169" s="28" t="s">
        <v>64</v>
      </c>
      <c r="K169" s="17"/>
      <c r="L169" s="17"/>
      <c r="M169" s="17"/>
    </row>
    <row r="170" spans="1:13" s="26" customFormat="1" ht="15" customHeight="1" x14ac:dyDescent="0.35">
      <c r="B170" s="31" t="s">
        <v>77</v>
      </c>
      <c r="C170" s="31" t="s">
        <v>78</v>
      </c>
      <c r="D170" s="32">
        <v>22</v>
      </c>
      <c r="E170" s="32">
        <f>22*6.6</f>
        <v>145.19999999999999</v>
      </c>
      <c r="F170" s="31" t="s">
        <v>79</v>
      </c>
      <c r="G170" s="26" t="s">
        <v>363</v>
      </c>
      <c r="H170" s="31" t="s">
        <v>80</v>
      </c>
      <c r="I170" s="32">
        <v>2025</v>
      </c>
      <c r="J170" s="49" t="s">
        <v>81</v>
      </c>
    </row>
    <row r="171" spans="1:13" ht="15" customHeight="1" x14ac:dyDescent="0.35">
      <c r="A171" s="66">
        <v>45260</v>
      </c>
      <c r="B171" s="31" t="s">
        <v>366</v>
      </c>
      <c r="C171" s="31" t="s">
        <v>44</v>
      </c>
      <c r="D171" s="32">
        <v>6</v>
      </c>
      <c r="E171" s="32">
        <v>38.4</v>
      </c>
      <c r="F171" s="31" t="s">
        <v>367</v>
      </c>
      <c r="G171" s="31" t="s">
        <v>409</v>
      </c>
      <c r="H171" s="17" t="s">
        <v>368</v>
      </c>
      <c r="I171" s="19">
        <v>2025</v>
      </c>
      <c r="J171" s="28" t="s">
        <v>369</v>
      </c>
    </row>
    <row r="172" spans="1:13" s="17" customFormat="1" ht="15" customHeight="1" x14ac:dyDescent="0.35">
      <c r="A172" s="69">
        <v>45358</v>
      </c>
      <c r="B172" s="31" t="s">
        <v>392</v>
      </c>
      <c r="C172" s="31" t="s">
        <v>32</v>
      </c>
      <c r="D172" s="32">
        <v>14</v>
      </c>
      <c r="E172" s="32">
        <f>14*6.6</f>
        <v>92.399999999999991</v>
      </c>
      <c r="F172" s="31" t="s">
        <v>391</v>
      </c>
      <c r="G172" s="31" t="s">
        <v>390</v>
      </c>
      <c r="I172" s="19">
        <v>2025</v>
      </c>
      <c r="J172" s="28" t="s">
        <v>388</v>
      </c>
      <c r="L172" s="28" t="s">
        <v>389</v>
      </c>
    </row>
    <row r="173" spans="1:13" ht="15" customHeight="1" x14ac:dyDescent="0.35">
      <c r="A173" s="66">
        <v>45216</v>
      </c>
      <c r="B173" s="31" t="s">
        <v>113</v>
      </c>
      <c r="C173" s="31" t="s">
        <v>32</v>
      </c>
      <c r="D173" s="32">
        <v>4</v>
      </c>
      <c r="E173" s="32">
        <v>25</v>
      </c>
      <c r="F173" s="31" t="s">
        <v>114</v>
      </c>
      <c r="G173" s="31"/>
      <c r="H173" s="17"/>
      <c r="I173" s="19">
        <v>2025</v>
      </c>
      <c r="J173" s="28" t="s">
        <v>115</v>
      </c>
      <c r="L173" s="2"/>
    </row>
    <row r="175" spans="1:13" x14ac:dyDescent="0.35">
      <c r="C175" s="7" t="s">
        <v>427</v>
      </c>
      <c r="D175" s="12">
        <f>SUM(D167:D173)</f>
        <v>158</v>
      </c>
      <c r="E175" s="12">
        <f>SUM(E167:E173)</f>
        <v>1023</v>
      </c>
      <c r="F175" s="8"/>
      <c r="G175" s="8"/>
    </row>
  </sheetData>
  <sortState xmlns:xlrd2="http://schemas.microsoft.com/office/spreadsheetml/2017/richdata2" ref="A17:M18">
    <sortCondition ref="B17:B18"/>
  </sortState>
  <hyperlinks>
    <hyperlink ref="J99" r:id="rId1" xr:uid="{9DB04ED5-FFAA-4951-9EBB-38612FBCFE7B}"/>
    <hyperlink ref="J100" r:id="rId2" xr:uid="{7A8A39D2-A9AA-4D0F-BDFD-1B197F3C2410}"/>
    <hyperlink ref="J97" r:id="rId3" xr:uid="{4840745E-0E5F-4E09-AED1-6EFEC529A96A}"/>
    <hyperlink ref="J98" r:id="rId4" xr:uid="{99F35BFD-E8E3-42D8-AEF1-E48C5DD7746C}"/>
    <hyperlink ref="J57" r:id="rId5" xr:uid="{65F20ACF-DB36-4F70-BDEE-856904A9729E}"/>
    <hyperlink ref="J41" r:id="rId6" xr:uid="{90EAEA5D-6924-4109-B5F4-269CD383534E}"/>
    <hyperlink ref="J42" r:id="rId7" xr:uid="{A000F7F4-034D-4270-83AD-73D377FEC8ED}"/>
    <hyperlink ref="J45" r:id="rId8" xr:uid="{F0AE6722-34EB-4567-8596-82B7379D2B84}"/>
    <hyperlink ref="J46" r:id="rId9" xr:uid="{2C2BAB4A-BAFC-4A58-9F1D-E690E3D61480}"/>
    <hyperlink ref="J89" r:id="rId10" xr:uid="{2A7F59DD-2F1F-4A0E-B644-83874B0873F0}"/>
    <hyperlink ref="K57" r:id="rId11" xr:uid="{CA015227-62C3-4C6C-8990-EC9E80861B9D}"/>
    <hyperlink ref="J43" r:id="rId12" xr:uid="{8956F2C5-3F48-42EF-8688-B2283B8AC7AE}"/>
    <hyperlink ref="J72" r:id="rId13" display="https://yle.fi/uutiset/3-10983497" xr:uid="{A62D3D32-D775-4C2C-896B-AE57FAC84C87}"/>
    <hyperlink ref="J84" r:id="rId14" xr:uid="{E55D861C-4F17-4D51-AB4E-CA9F27C69F95}"/>
    <hyperlink ref="J87" r:id="rId15" xr:uid="{74DA7C16-76C5-423F-8DF4-020AE8E5A31D}"/>
    <hyperlink ref="J78" r:id="rId16" xr:uid="{9A130301-FF05-4CFF-8E5D-4ABF9E9DA47A}"/>
    <hyperlink ref="J83" r:id="rId17" xr:uid="{5243C636-9D26-44BB-BC3B-C6E0E7614CBD}"/>
    <hyperlink ref="J50" r:id="rId18" xr:uid="{6F0158BB-0AA1-4318-B314-B9A31F51FE40}"/>
    <hyperlink ref="J44" r:id="rId19" xr:uid="{050243C3-E193-4A2D-8EBF-406AF869A66C}"/>
    <hyperlink ref="J26" r:id="rId20" xr:uid="{3CDAC994-A924-4F78-B657-8A3380C446DB}"/>
    <hyperlink ref="J34" r:id="rId21" xr:uid="{918294CE-EE4F-4848-BB6D-2FD000E99FC0}"/>
    <hyperlink ref="J33" r:id="rId22" xr:uid="{871BCBC3-7872-488D-8F63-4B116A23577A}"/>
    <hyperlink ref="J29" r:id="rId23" xr:uid="{5C8C38FA-A508-452E-A3B0-FC1AC4886926}"/>
    <hyperlink ref="J28" r:id="rId24" xr:uid="{0019247A-1AC5-43CD-B15B-C80B5068FB48}"/>
    <hyperlink ref="J68" r:id="rId25" xr:uid="{E1A0A93F-30AF-4A39-BCBE-2770DCA144D4}"/>
    <hyperlink ref="J67" r:id="rId26" xr:uid="{194E30A3-39E2-405F-AB28-6314BC9C6680}"/>
    <hyperlink ref="J123" r:id="rId27" xr:uid="{E182AD36-2797-43DE-8750-4154CD3B6994}"/>
    <hyperlink ref="K79" r:id="rId28" xr:uid="{1DCF4E8D-B56C-4561-AC8E-08C1F5131197}"/>
    <hyperlink ref="J79" r:id="rId29" xr:uid="{C889237C-DA0B-4E92-96B4-E01EED4CB661}"/>
    <hyperlink ref="K88" r:id="rId30" xr:uid="{BBA832FA-FDC1-42B0-B657-EA036E7278E0}"/>
    <hyperlink ref="J151" r:id="rId31" xr:uid="{1E7AA933-6953-4665-862F-4BABAC7D7BB5}"/>
    <hyperlink ref="J152" r:id="rId32" xr:uid="{ABF3080F-1742-498A-8037-7752304BA0DB}"/>
    <hyperlink ref="K76" r:id="rId33" xr:uid="{FB00F718-49EE-4D26-93C6-7295204E31A2}"/>
    <hyperlink ref="J157" r:id="rId34" xr:uid="{6E49F673-61CA-4C2B-8F62-3AEBD4A4804E}"/>
    <hyperlink ref="J134" r:id="rId35" xr:uid="{0C15AE49-F935-431C-BF6E-774E24B3539D}"/>
    <hyperlink ref="J66" r:id="rId36" xr:uid="{73828357-0023-441E-8EED-FB96328E5D32}"/>
    <hyperlink ref="J119" r:id="rId37" xr:uid="{FB81328E-DDE0-40F7-AE76-11833B27E924}"/>
    <hyperlink ref="J82" r:id="rId38" xr:uid="{BAA8AA39-332C-40D3-844E-8A82FE4D579A}"/>
    <hyperlink ref="J117" r:id="rId39" xr:uid="{9B0E1EA3-ACA2-4985-A308-EBBE72115E8C}"/>
    <hyperlink ref="J144" r:id="rId40" xr:uid="{073FC00B-E4EC-4C09-A2FF-EA1CFCA28336}"/>
    <hyperlink ref="J145" r:id="rId41" xr:uid="{7C1AA421-326A-4F51-914B-8CADDC50221F}"/>
    <hyperlink ref="J146" r:id="rId42" xr:uid="{E7EA1A27-2E57-49DC-B91A-7BEE47081737}"/>
    <hyperlink ref="J170" r:id="rId43" xr:uid="{1E2EA08A-995C-4034-917F-FEB9E87B4BC6}"/>
    <hyperlink ref="J158" r:id="rId44" xr:uid="{8A6BA455-8987-40C1-A9EB-BE3339DC8DD7}"/>
    <hyperlink ref="K146" r:id="rId45" xr:uid="{0B164BC5-8129-422A-8DE7-992BD09F7085}"/>
    <hyperlink ref="J167" r:id="rId46" xr:uid="{8C419598-9E56-4BD1-9190-B427E7F1C4EC}"/>
    <hyperlink ref="J125" r:id="rId47" xr:uid="{122468F0-E231-43E8-BCBE-5A4E948F67ED}"/>
    <hyperlink ref="L125" r:id="rId48" xr:uid="{1309C0D0-2EF2-4CBB-9ED7-0A88253CBB6C}"/>
    <hyperlink ref="L10:L172" r:id="rId49" display="https://ilmatar.fi/tuulivoimalamme/" xr:uid="{0B03CAAF-FB4F-4923-9E89-4C0A5A642C02}"/>
    <hyperlink ref="J154" r:id="rId50" xr:uid="{386A937A-D765-49B8-A64B-3E1DD8715C94}"/>
    <hyperlink ref="J147" r:id="rId51" xr:uid="{CF4DF69E-72A2-4E30-A768-FB83A8C5DC3B}"/>
    <hyperlink ref="J148" r:id="rId52" xr:uid="{B64AC77B-C5BE-4835-9144-D16139F01FEB}"/>
    <hyperlink ref="J153" r:id="rId53" xr:uid="{048DAAD6-A76C-4BFA-B285-B3373AE2E25B}"/>
    <hyperlink ref="J160" r:id="rId54" xr:uid="{64769BA4-6EED-4F15-A1F4-F1005F558026}"/>
    <hyperlink ref="J118" r:id="rId55" xr:uid="{7B448DC9-E7A2-4AD2-94CE-2468BAB112A9}"/>
    <hyperlink ref="J10" r:id="rId56" xr:uid="{F1B6703D-7930-4DEA-9240-030B0AE7710E}"/>
    <hyperlink ref="J155" r:id="rId57" xr:uid="{74F85D72-95DE-48EE-A808-C925444E727D}"/>
    <hyperlink ref="J121" r:id="rId58" xr:uid="{269FAAEB-0A5E-4EF1-BCE7-21F09BA62371}"/>
    <hyperlink ref="J124" r:id="rId59" xr:uid="{4A63C121-0F47-4277-9CD8-0D5A1FF21466}"/>
    <hyperlink ref="J126" r:id="rId60" xr:uid="{B30CBBE9-2386-4C1F-9A15-21F3728E4AF0}"/>
    <hyperlink ref="J131" r:id="rId61" xr:uid="{F6CE3E75-E3C4-4AC2-A541-0DE695E924BB}"/>
    <hyperlink ref="J133" r:id="rId62" xr:uid="{CF7EFFCD-04D8-4129-AF53-FF74623C350B}"/>
    <hyperlink ref="J122" r:id="rId63" xr:uid="{86664B5B-BBD6-44F5-B6A1-277014F1BCD5}"/>
    <hyperlink ref="J120" r:id="rId64" xr:uid="{13F21CE5-6557-47CD-9556-B446B4D11358}"/>
    <hyperlink ref="J129" r:id="rId65" xr:uid="{9310982A-9700-4100-9D2A-5142DDCB89DA}"/>
    <hyperlink ref="J173" r:id="rId66" xr:uid="{FBF82B40-7D3A-4CF4-9B42-5B25C80851D4}"/>
    <hyperlink ref="J128" r:id="rId67" xr:uid="{70B68E4B-0259-4226-884A-D94783909B60}"/>
    <hyperlink ref="J168" r:id="rId68" xr:uid="{75D5007A-594C-43FF-81D9-DA935E3D9249}"/>
    <hyperlink ref="J130" r:id="rId69" xr:uid="{0E8FFAC0-3E42-41C1-8307-2477CB4D873C}"/>
    <hyperlink ref="L151" r:id="rId70" xr:uid="{EE740FA6-9814-4ED0-9909-ABCB495265D3}"/>
    <hyperlink ref="K154" r:id="rId71" xr:uid="{E0C37E0A-8CA1-4464-A735-5407926C0C58}"/>
    <hyperlink ref="L145" r:id="rId72" xr:uid="{3D180B3D-20F5-40AD-B9E3-0A877173AC32}"/>
    <hyperlink ref="L146" r:id="rId73" xr:uid="{982F8B22-8BB4-464E-84AD-3ABC1AAA4836}"/>
    <hyperlink ref="J172" r:id="rId74" xr:uid="{1415268B-106C-4FA2-B393-C8BBFEB341AC}"/>
    <hyperlink ref="L172" r:id="rId75" xr:uid="{F5D350DA-C2F6-48A4-AAA4-A6240B9E1B52}"/>
    <hyperlink ref="J159" r:id="rId76" xr:uid="{4D238BB5-DC4D-4235-82D5-C4FD63E9E9E9}"/>
    <hyperlink ref="J18" r:id="rId77" xr:uid="{EA31270C-DBA5-4E56-9CB9-0073ECB70C77}"/>
    <hyperlink ref="J150" r:id="rId78" xr:uid="{08F6894D-BF80-40F6-9911-C71D137454F5}"/>
    <hyperlink ref="J143" r:id="rId79" xr:uid="{569A2CFD-AC27-454F-BE48-015110BFF6B6}"/>
    <hyperlink ref="J17" r:id="rId80" xr:uid="{74515BA3-6E23-4CCB-9D5A-632B2929C44C}"/>
    <hyperlink ref="J13" r:id="rId81" xr:uid="{AE93290A-0D55-483D-9F5F-5DAB9CF61836}"/>
    <hyperlink ref="J14" r:id="rId82" xr:uid="{43D0231C-3ACF-4839-9D23-BFB3AFB14326}"/>
  </hyperlinks>
  <pageMargins left="0.25" right="0.25" top="0.75" bottom="0.75" header="0.3" footer="0.3"/>
  <pageSetup paperSize="9" orientation="landscape" r:id="rId8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6C1D1-391B-4C63-8E57-35298F15583B}">
  <dimension ref="A1:O163"/>
  <sheetViews>
    <sheetView tabSelected="1" topLeftCell="H6" zoomScale="102" workbookViewId="0">
      <selection activeCell="L15" sqref="L15"/>
    </sheetView>
  </sheetViews>
  <sheetFormatPr defaultRowHeight="14.5" x14ac:dyDescent="0.35"/>
  <cols>
    <col min="1" max="1" width="24.453125" customWidth="1"/>
    <col min="2" max="2" width="20.1796875" customWidth="1"/>
    <col min="4" max="4" width="15.7265625" customWidth="1"/>
    <col min="5" max="5" width="17.1796875" customWidth="1"/>
    <col min="6" max="6" width="10.1796875" customWidth="1"/>
    <col min="10" max="10" width="17" customWidth="1"/>
    <col min="11" max="11" width="15" style="1" customWidth="1"/>
    <col min="12" max="12" width="12.81640625" customWidth="1"/>
  </cols>
  <sheetData>
    <row r="1" spans="1:13" x14ac:dyDescent="0.35">
      <c r="A1" s="16"/>
      <c r="B1" s="51" t="s">
        <v>417</v>
      </c>
      <c r="C1" s="16"/>
    </row>
    <row r="3" spans="1:13" x14ac:dyDescent="0.35">
      <c r="A3" s="16" t="s">
        <v>322</v>
      </c>
      <c r="B3" s="16"/>
      <c r="C3" s="16"/>
      <c r="D3" s="16"/>
      <c r="E3" s="16"/>
      <c r="F3" s="16"/>
      <c r="G3" s="16"/>
      <c r="H3" s="16"/>
      <c r="I3" s="16"/>
      <c r="J3" s="16"/>
      <c r="K3" s="24"/>
      <c r="L3" s="16"/>
      <c r="M3" s="16"/>
    </row>
    <row r="5" spans="1:13" ht="43.5" x14ac:dyDescent="0.35">
      <c r="A5" s="5" t="s">
        <v>323</v>
      </c>
      <c r="B5" s="5" t="s">
        <v>324</v>
      </c>
      <c r="C5" s="5" t="s">
        <v>325</v>
      </c>
      <c r="E5" t="s">
        <v>326</v>
      </c>
      <c r="H5" s="3" t="s">
        <v>327</v>
      </c>
      <c r="I5" s="3"/>
      <c r="J5" s="3"/>
      <c r="K5" s="5" t="s">
        <v>328</v>
      </c>
      <c r="L5" s="5" t="s">
        <v>329</v>
      </c>
    </row>
    <row r="6" spans="1:13" x14ac:dyDescent="0.35">
      <c r="A6" s="6">
        <v>2019</v>
      </c>
      <c r="B6" s="6">
        <f>B27</f>
        <v>56</v>
      </c>
      <c r="C6" s="71">
        <f>C27</f>
        <v>242.5</v>
      </c>
      <c r="D6" t="s">
        <v>330</v>
      </c>
      <c r="E6" s="64">
        <f>C6*1.3</f>
        <v>315.25</v>
      </c>
      <c r="H6" t="s">
        <v>331</v>
      </c>
      <c r="K6" s="72">
        <f>698+B27</f>
        <v>754</v>
      </c>
      <c r="L6" s="72">
        <f>2041+C27</f>
        <v>2283.5</v>
      </c>
    </row>
    <row r="7" spans="1:13" x14ac:dyDescent="0.35">
      <c r="A7" s="6">
        <v>2020</v>
      </c>
      <c r="B7" s="6">
        <f>B36+B148</f>
        <v>67</v>
      </c>
      <c r="C7" s="71">
        <f>C36+C148</f>
        <v>302.10000000000002</v>
      </c>
      <c r="D7" t="s">
        <v>330</v>
      </c>
      <c r="E7" s="64">
        <f t="shared" ref="E7" si="0">C7*1.3</f>
        <v>392.73</v>
      </c>
      <c r="H7" t="s">
        <v>332</v>
      </c>
      <c r="K7" s="72">
        <f t="shared" ref="K7:L8" si="1">K6+B7</f>
        <v>821</v>
      </c>
      <c r="L7" s="72">
        <f t="shared" si="1"/>
        <v>2585.6</v>
      </c>
    </row>
    <row r="8" spans="1:13" x14ac:dyDescent="0.35">
      <c r="A8" s="1">
        <v>2021</v>
      </c>
      <c r="B8" s="1">
        <f>B50+B151</f>
        <v>141</v>
      </c>
      <c r="C8" s="72">
        <f>C50+C151</f>
        <v>670.90000000000009</v>
      </c>
      <c r="D8" s="26" t="s">
        <v>330</v>
      </c>
      <c r="E8" s="64"/>
      <c r="H8" t="s">
        <v>333</v>
      </c>
      <c r="K8" s="72">
        <f t="shared" si="1"/>
        <v>962</v>
      </c>
      <c r="L8" s="72">
        <f t="shared" si="1"/>
        <v>3256.5</v>
      </c>
    </row>
    <row r="9" spans="1:13" x14ac:dyDescent="0.35">
      <c r="A9" s="34">
        <v>2022</v>
      </c>
      <c r="B9" s="1">
        <f>B79+B157+B162</f>
        <v>437</v>
      </c>
      <c r="C9" s="72">
        <f>C79+C157+C162</f>
        <v>2429.96</v>
      </c>
      <c r="D9" t="s">
        <v>330</v>
      </c>
      <c r="E9" s="64">
        <f>C9*1.2</f>
        <v>2915.9519999999998</v>
      </c>
      <c r="H9" t="s">
        <v>334</v>
      </c>
      <c r="K9" s="72">
        <f>K8+B9-6-1</f>
        <v>1392</v>
      </c>
      <c r="L9" s="72">
        <f>L8+C9-9</f>
        <v>5677.46</v>
      </c>
    </row>
    <row r="10" spans="1:13" x14ac:dyDescent="0.35">
      <c r="A10" s="58" t="s">
        <v>380</v>
      </c>
      <c r="B10" s="1">
        <f>B102</f>
        <v>212</v>
      </c>
      <c r="C10" s="72">
        <f>C102</f>
        <v>1280.1999999999998</v>
      </c>
      <c r="D10" t="s">
        <v>330</v>
      </c>
      <c r="E10" s="64">
        <f>C10*1.3</f>
        <v>1664.2599999999998</v>
      </c>
      <c r="H10" t="s">
        <v>381</v>
      </c>
      <c r="K10" s="72">
        <f>K9+B10-4</f>
        <v>1600</v>
      </c>
      <c r="L10" s="72">
        <f>L9+C10-12</f>
        <v>6945.66</v>
      </c>
    </row>
    <row r="11" spans="1:13" x14ac:dyDescent="0.35">
      <c r="A11" s="34">
        <v>2024</v>
      </c>
      <c r="B11" s="1">
        <f>B124</f>
        <v>244</v>
      </c>
      <c r="C11" s="72">
        <f>C124</f>
        <v>1465.1</v>
      </c>
      <c r="D11" t="s">
        <v>330</v>
      </c>
      <c r="E11" s="64">
        <f>C11*1.3</f>
        <v>1904.6299999999999</v>
      </c>
      <c r="H11" t="s">
        <v>401</v>
      </c>
      <c r="K11" s="72">
        <f>K10+B11</f>
        <v>1844</v>
      </c>
      <c r="L11" s="72">
        <f>L10+C11</f>
        <v>8410.76</v>
      </c>
    </row>
    <row r="12" spans="1:13" x14ac:dyDescent="0.35">
      <c r="A12" s="34">
        <v>2025</v>
      </c>
      <c r="B12" s="11">
        <f>'3.1.2026'!D175</f>
        <v>158</v>
      </c>
      <c r="C12" s="11">
        <f>'3.1.2026'!E175</f>
        <v>1023</v>
      </c>
      <c r="D12" t="s">
        <v>330</v>
      </c>
      <c r="E12" s="64"/>
      <c r="H12" t="s">
        <v>416</v>
      </c>
      <c r="K12" s="72">
        <f>K11+B12</f>
        <v>2002</v>
      </c>
      <c r="L12" s="72">
        <f>L11+C12</f>
        <v>9433.76</v>
      </c>
    </row>
    <row r="13" spans="1:13" x14ac:dyDescent="0.35">
      <c r="A13" s="58"/>
      <c r="B13" s="1"/>
      <c r="C13" s="1"/>
      <c r="D13" s="59"/>
      <c r="E13" s="64"/>
      <c r="L13" s="1"/>
    </row>
    <row r="14" spans="1:13" x14ac:dyDescent="0.35">
      <c r="A14" s="9" t="s">
        <v>402</v>
      </c>
      <c r="K14" s="34"/>
      <c r="L14" s="34"/>
    </row>
    <row r="15" spans="1:13" x14ac:dyDescent="0.35">
      <c r="A15" s="34">
        <v>2026</v>
      </c>
      <c r="B15" s="1">
        <f>'3.1.2026'!D10</f>
        <v>16</v>
      </c>
      <c r="C15" s="1">
        <f>'3.1.2026'!E10</f>
        <v>106</v>
      </c>
      <c r="E15" s="64"/>
    </row>
    <row r="16" spans="1:13" x14ac:dyDescent="0.35">
      <c r="A16" s="1">
        <v>2027</v>
      </c>
      <c r="B16" s="1">
        <f>'3.1.2026'!D15</f>
        <v>40</v>
      </c>
      <c r="C16" s="1">
        <f>'3.1.2026'!E15</f>
        <v>258</v>
      </c>
      <c r="E16" s="64"/>
    </row>
    <row r="17" spans="1:12" x14ac:dyDescent="0.35">
      <c r="A17" s="1">
        <v>2028</v>
      </c>
      <c r="B17" s="1">
        <f>'3.1.2026'!D19</f>
        <v>74</v>
      </c>
      <c r="C17" s="1">
        <f>'3.1.2026'!E19</f>
        <v>491</v>
      </c>
    </row>
    <row r="20" spans="1:12" x14ac:dyDescent="0.35">
      <c r="A20" s="21" t="s">
        <v>335</v>
      </c>
      <c r="B20" s="21"/>
      <c r="C20" s="21"/>
      <c r="D20" s="21"/>
      <c r="E20" s="21"/>
      <c r="F20" s="21"/>
      <c r="G20" s="21"/>
      <c r="H20" s="21"/>
      <c r="I20" s="21"/>
      <c r="J20" s="21"/>
    </row>
    <row r="21" spans="1:12" ht="43.5" x14ac:dyDescent="0.35">
      <c r="B21" s="5" t="s">
        <v>324</v>
      </c>
      <c r="C21" s="5" t="s">
        <v>325</v>
      </c>
      <c r="D21" s="5" t="s">
        <v>323</v>
      </c>
      <c r="E21" s="9"/>
    </row>
    <row r="22" spans="1:12" x14ac:dyDescent="0.35">
      <c r="A22" t="s">
        <v>336</v>
      </c>
      <c r="B22" s="1">
        <v>5</v>
      </c>
      <c r="C22" s="1">
        <v>21</v>
      </c>
      <c r="D22" s="1">
        <v>2019</v>
      </c>
      <c r="E22" s="1" t="s">
        <v>337</v>
      </c>
    </row>
    <row r="23" spans="1:12" x14ac:dyDescent="0.35">
      <c r="A23" t="s">
        <v>338</v>
      </c>
      <c r="B23" s="1">
        <v>12</v>
      </c>
      <c r="C23" s="1">
        <v>50.4</v>
      </c>
      <c r="D23" s="1">
        <v>2019</v>
      </c>
      <c r="E23" s="1" t="s">
        <v>337</v>
      </c>
      <c r="L23" s="1"/>
    </row>
    <row r="24" spans="1:12" x14ac:dyDescent="0.35">
      <c r="A24" t="s">
        <v>339</v>
      </c>
      <c r="B24" s="1">
        <v>14</v>
      </c>
      <c r="C24" s="1">
        <v>60</v>
      </c>
      <c r="D24" s="1">
        <v>2019</v>
      </c>
      <c r="E24" s="1" t="s">
        <v>337</v>
      </c>
      <c r="J24" s="1"/>
    </row>
    <row r="25" spans="1:12" x14ac:dyDescent="0.35">
      <c r="A25" t="s">
        <v>340</v>
      </c>
      <c r="B25" s="1">
        <v>18</v>
      </c>
      <c r="C25" s="1">
        <v>81</v>
      </c>
      <c r="D25" s="1">
        <v>2019</v>
      </c>
      <c r="E25" s="1" t="s">
        <v>337</v>
      </c>
      <c r="J25" s="1"/>
    </row>
    <row r="26" spans="1:12" x14ac:dyDescent="0.35">
      <c r="A26" t="s">
        <v>341</v>
      </c>
      <c r="B26" s="1">
        <v>7</v>
      </c>
      <c r="C26" s="1">
        <v>30.1</v>
      </c>
      <c r="D26" s="1">
        <v>2019</v>
      </c>
      <c r="E26" s="1" t="s">
        <v>337</v>
      </c>
    </row>
    <row r="27" spans="1:12" x14ac:dyDescent="0.35">
      <c r="A27" s="7" t="s">
        <v>342</v>
      </c>
      <c r="B27" s="8">
        <f>SUM(B22:B26)</f>
        <v>56</v>
      </c>
      <c r="C27" s="8">
        <f>SUM(C22:C26)</f>
        <v>242.5</v>
      </c>
      <c r="D27" s="1"/>
      <c r="E27" s="1"/>
    </row>
    <row r="28" spans="1:12" x14ac:dyDescent="0.35">
      <c r="B28" s="1"/>
      <c r="C28" s="1"/>
      <c r="D28" s="1"/>
      <c r="E28" s="1"/>
    </row>
    <row r="29" spans="1:12" x14ac:dyDescent="0.35">
      <c r="B29" s="1"/>
      <c r="C29" s="1"/>
      <c r="D29" s="1"/>
      <c r="E29" s="1"/>
    </row>
    <row r="30" spans="1:12" ht="43.5" x14ac:dyDescent="0.35">
      <c r="B30" s="5" t="s">
        <v>324</v>
      </c>
      <c r="C30" s="5" t="s">
        <v>325</v>
      </c>
      <c r="D30" s="5" t="s">
        <v>323</v>
      </c>
      <c r="E30" s="9"/>
    </row>
    <row r="31" spans="1:12" x14ac:dyDescent="0.35">
      <c r="A31" t="str">
        <f>'[1]12.1.2021'!A54</f>
        <v>Marttila, Verhonkulma</v>
      </c>
      <c r="B31" s="1">
        <f>'[1]12.1.2021'!C54</f>
        <v>6</v>
      </c>
      <c r="C31" s="1">
        <f>'[1]12.1.2021'!D54</f>
        <v>27</v>
      </c>
      <c r="D31" s="1">
        <v>2020</v>
      </c>
      <c r="E31" s="1" t="s">
        <v>337</v>
      </c>
    </row>
    <row r="32" spans="1:12" x14ac:dyDescent="0.35">
      <c r="A32" t="str">
        <f>'[1]12.1.2021'!A55</f>
        <v>Maalahti, Långmossan</v>
      </c>
      <c r="B32" s="1">
        <f>'[1]12.1.2021'!C55</f>
        <v>7</v>
      </c>
      <c r="C32" s="1">
        <f>'[1]12.1.2021'!D55</f>
        <v>30.1</v>
      </c>
      <c r="D32" s="1">
        <v>2020</v>
      </c>
      <c r="E32" s="1" t="s">
        <v>337</v>
      </c>
    </row>
    <row r="33" spans="1:5" x14ac:dyDescent="0.35">
      <c r="A33" t="str">
        <f>'[1]12.1.2021'!A56</f>
        <v>Maalahti, Ribäcken</v>
      </c>
      <c r="B33" s="1">
        <f>'[1]12.1.2021'!C56</f>
        <v>5</v>
      </c>
      <c r="C33" s="1">
        <f>'[1]12.1.2021'!D56</f>
        <v>23</v>
      </c>
      <c r="D33" s="1">
        <v>2020</v>
      </c>
      <c r="E33" s="1" t="s">
        <v>337</v>
      </c>
    </row>
    <row r="34" spans="1:5" x14ac:dyDescent="0.35">
      <c r="A34" t="str">
        <f>'[1]12.1.2021'!A58</f>
        <v>Pyhäjoki, Oltava</v>
      </c>
      <c r="B34" s="1">
        <f>'[1]12.1.2021'!C58</f>
        <v>19</v>
      </c>
      <c r="C34" s="1">
        <f>'[1]12.1.2021'!D58</f>
        <v>91</v>
      </c>
      <c r="D34" s="1">
        <v>2020</v>
      </c>
      <c r="E34" s="1" t="s">
        <v>337</v>
      </c>
    </row>
    <row r="35" spans="1:5" x14ac:dyDescent="0.35">
      <c r="A35" t="str">
        <f>'[1]12.1.2021'!A57</f>
        <v>Pyhäjoki, Paltusmäki</v>
      </c>
      <c r="B35" s="1">
        <f>'[1]12.1.2021'!C57</f>
        <v>5</v>
      </c>
      <c r="C35" s="1">
        <f>'[1]12.1.2021'!D57</f>
        <v>21.5</v>
      </c>
      <c r="D35" s="1">
        <v>2020</v>
      </c>
      <c r="E35" s="1" t="s">
        <v>337</v>
      </c>
    </row>
    <row r="36" spans="1:5" x14ac:dyDescent="0.35">
      <c r="A36" s="7" t="s">
        <v>343</v>
      </c>
      <c r="B36" s="8">
        <f>SUM(B31:B35)</f>
        <v>42</v>
      </c>
      <c r="C36" s="8">
        <f>SUM(C31:C35)</f>
        <v>192.6</v>
      </c>
      <c r="D36" s="1"/>
      <c r="E36" s="1"/>
    </row>
    <row r="37" spans="1:5" x14ac:dyDescent="0.35">
      <c r="B37" s="1"/>
      <c r="C37" s="1"/>
      <c r="D37" s="1"/>
      <c r="E37" s="1"/>
    </row>
    <row r="39" spans="1:5" ht="43.5" x14ac:dyDescent="0.35">
      <c r="B39" s="5" t="s">
        <v>324</v>
      </c>
      <c r="C39" s="5" t="s">
        <v>325</v>
      </c>
      <c r="D39" s="5" t="s">
        <v>323</v>
      </c>
      <c r="E39" s="9"/>
    </row>
    <row r="40" spans="1:5" x14ac:dyDescent="0.35">
      <c r="A40" t="str">
        <f>'3.1.2026'!B43</f>
        <v>Kajaani ja Pyhäntä, Piiparinmäki, vaihe 1</v>
      </c>
      <c r="B40" s="1">
        <f>'3.1.2026'!D43</f>
        <v>13</v>
      </c>
      <c r="C40" s="1">
        <f>'3.1.2026'!E43</f>
        <v>54.6</v>
      </c>
      <c r="D40" s="1">
        <v>2021</v>
      </c>
      <c r="E40" s="1" t="s">
        <v>344</v>
      </c>
    </row>
    <row r="41" spans="1:5" x14ac:dyDescent="0.35">
      <c r="A41" t="str">
        <f>'3.1.2026'!B42</f>
        <v>Kauhajoki, Suolakangas</v>
      </c>
      <c r="B41" s="1">
        <f>'3.1.2026'!D42</f>
        <v>9</v>
      </c>
      <c r="C41" s="1">
        <f>'3.1.2026'!E42</f>
        <v>37.800000000000004</v>
      </c>
      <c r="D41" s="1">
        <v>2021</v>
      </c>
      <c r="E41" s="1" t="s">
        <v>344</v>
      </c>
    </row>
    <row r="42" spans="1:5" x14ac:dyDescent="0.35">
      <c r="A42" t="str">
        <f>'3.1.2026'!B44</f>
        <v>Kajaani ja Pyhäntä, Piiparinmäki, vaihe 2</v>
      </c>
      <c r="B42" s="1">
        <f>'3.1.2026'!D44</f>
        <v>28</v>
      </c>
      <c r="C42" s="1">
        <f>'3.1.2026'!E44</f>
        <v>156.80000000000001</v>
      </c>
      <c r="D42" s="1">
        <v>2021</v>
      </c>
      <c r="E42" s="1" t="s">
        <v>344</v>
      </c>
    </row>
    <row r="43" spans="1:5" x14ac:dyDescent="0.35">
      <c r="A43" t="str">
        <f>'3.1.2026'!B45</f>
        <v>Uusikaarlepyy, Kröpuln</v>
      </c>
      <c r="B43" s="1">
        <f>'3.1.2026'!D45</f>
        <v>7</v>
      </c>
      <c r="C43" s="1">
        <f>'3.1.2026'!E45</f>
        <v>30.099999999999998</v>
      </c>
      <c r="D43" s="1">
        <v>2021</v>
      </c>
      <c r="E43" s="1" t="s">
        <v>344</v>
      </c>
    </row>
    <row r="44" spans="1:5" x14ac:dyDescent="0.35">
      <c r="A44" t="str">
        <f>'3.1.2026'!B46</f>
        <v>Vöyri, Storbacken</v>
      </c>
      <c r="B44" s="1">
        <f>'3.1.2026'!D46</f>
        <v>7</v>
      </c>
      <c r="C44" s="1">
        <f>'3.1.2026'!E46</f>
        <v>30.099999999999998</v>
      </c>
      <c r="D44" s="1">
        <v>2021</v>
      </c>
      <c r="E44" s="1" t="s">
        <v>344</v>
      </c>
    </row>
    <row r="45" spans="1:5" x14ac:dyDescent="0.35">
      <c r="A45" t="str">
        <f>'3.1.2026'!B41</f>
        <v>Teuva ja Kurikka, Saunamaa</v>
      </c>
      <c r="B45" s="1">
        <f>'3.1.2026'!D41</f>
        <v>8</v>
      </c>
      <c r="C45" s="1">
        <f>'3.1.2026'!E41</f>
        <v>33.6</v>
      </c>
      <c r="D45" s="1">
        <v>2021</v>
      </c>
      <c r="E45" s="1" t="s">
        <v>344</v>
      </c>
    </row>
    <row r="46" spans="1:5" x14ac:dyDescent="0.35">
      <c r="A46" t="str">
        <f>'3.1.2026'!B47</f>
        <v>Pihtipudas, Ilosjoki</v>
      </c>
      <c r="B46" s="1">
        <f>'3.1.2026'!D47</f>
        <v>7</v>
      </c>
      <c r="C46" s="1">
        <f>'3.1.2026'!E47</f>
        <v>29.4</v>
      </c>
      <c r="D46" s="1">
        <v>2021</v>
      </c>
      <c r="E46" s="1" t="s">
        <v>344</v>
      </c>
    </row>
    <row r="47" spans="1:5" x14ac:dyDescent="0.35">
      <c r="A47" t="str">
        <f>'3.1.2026'!B48</f>
        <v>Sievi, Jakoistenkallio</v>
      </c>
      <c r="B47" s="1">
        <f>'3.1.2026'!D48</f>
        <v>7</v>
      </c>
      <c r="C47" s="1">
        <f>'3.1.2026'!E48</f>
        <v>29.4</v>
      </c>
      <c r="D47" s="1">
        <v>2021</v>
      </c>
      <c r="E47" s="1" t="s">
        <v>344</v>
      </c>
    </row>
    <row r="48" spans="1:5" x14ac:dyDescent="0.35">
      <c r="A48" t="str">
        <f>'3.1.2026'!B49</f>
        <v>Haapajärvi, Välikangas</v>
      </c>
      <c r="B48" s="1">
        <f>'3.1.2026'!D49</f>
        <v>24</v>
      </c>
      <c r="C48" s="1">
        <f>'3.1.2026'!E49</f>
        <v>100.8</v>
      </c>
      <c r="D48" s="1">
        <v>2021</v>
      </c>
      <c r="E48" s="1" t="s">
        <v>344</v>
      </c>
    </row>
    <row r="49" spans="1:11" x14ac:dyDescent="0.35">
      <c r="A49" t="str">
        <f>'3.1.2026'!B50</f>
        <v>Ypäjä ja Humppila, Tyrinselkä II</v>
      </c>
      <c r="B49" s="1">
        <f>'3.1.2026'!D50</f>
        <v>4</v>
      </c>
      <c r="C49" s="1">
        <f>'3.1.2026'!E50</f>
        <v>17.100000000000001</v>
      </c>
      <c r="D49" s="1">
        <v>2021</v>
      </c>
      <c r="E49" s="1" t="s">
        <v>344</v>
      </c>
    </row>
    <row r="50" spans="1:11" x14ac:dyDescent="0.35">
      <c r="A50" s="7" t="s">
        <v>345</v>
      </c>
      <c r="B50" s="8">
        <f>SUM(B40:B49)</f>
        <v>114</v>
      </c>
      <c r="C50" s="8">
        <f>SUM(C40:C49)</f>
        <v>519.70000000000005</v>
      </c>
      <c r="D50" s="1"/>
      <c r="E50" s="1"/>
    </row>
    <row r="51" spans="1:11" x14ac:dyDescent="0.35">
      <c r="B51" s="1"/>
      <c r="C51" s="1"/>
      <c r="D51" s="1"/>
      <c r="E51" s="1"/>
    </row>
    <row r="53" spans="1:11" ht="43.5" x14ac:dyDescent="0.35">
      <c r="B53" s="5" t="s">
        <v>324</v>
      </c>
      <c r="C53" s="5" t="s">
        <v>325</v>
      </c>
      <c r="D53" s="5" t="s">
        <v>323</v>
      </c>
      <c r="E53" s="9"/>
    </row>
    <row r="54" spans="1:11" x14ac:dyDescent="0.35">
      <c r="A54" t="str">
        <f>'3.1.2026'!B88</f>
        <v>Karstula, Korkeakangas</v>
      </c>
      <c r="B54" s="1">
        <f>'3.1.2026'!D88</f>
        <v>9</v>
      </c>
      <c r="C54" s="1">
        <f>'3.1.2026'!E88</f>
        <v>43.199999999999996</v>
      </c>
      <c r="D54" s="1">
        <v>2022</v>
      </c>
      <c r="E54" s="1" t="s">
        <v>337</v>
      </c>
    </row>
    <row r="55" spans="1:11" x14ac:dyDescent="0.35">
      <c r="A55" t="str">
        <f>'3.1.2026'!B86</f>
        <v>Kurikka, Rasakangas</v>
      </c>
      <c r="B55" s="1">
        <f>'3.1.2026'!D86</f>
        <v>8</v>
      </c>
      <c r="C55" s="1">
        <f>'3.1.2026'!E86</f>
        <v>48</v>
      </c>
      <c r="D55" s="1">
        <v>2022</v>
      </c>
      <c r="E55" s="1" t="s">
        <v>337</v>
      </c>
    </row>
    <row r="56" spans="1:11" x14ac:dyDescent="0.35">
      <c r="A56" t="str">
        <f>'3.1.2026'!B85</f>
        <v>Humppila ja Urjala, Voimamylly</v>
      </c>
      <c r="B56" s="1">
        <f>'3.1.2026'!D85</f>
        <v>6</v>
      </c>
      <c r="C56" s="1">
        <f>'3.1.2026'!E85</f>
        <v>25.799999999999997</v>
      </c>
      <c r="D56" s="1">
        <v>2022</v>
      </c>
      <c r="E56" s="1" t="s">
        <v>337</v>
      </c>
    </row>
    <row r="57" spans="1:11" x14ac:dyDescent="0.35">
      <c r="A57" t="str">
        <f>'3.1.2026'!B83</f>
        <v>Soini, Konttisuo</v>
      </c>
      <c r="B57" s="1">
        <f>'3.1.2026'!D83</f>
        <v>7</v>
      </c>
      <c r="C57" s="1">
        <f>'3.1.2026'!E83</f>
        <v>29.96</v>
      </c>
      <c r="D57" s="1">
        <v>2022</v>
      </c>
      <c r="E57" s="1" t="s">
        <v>337</v>
      </c>
    </row>
    <row r="58" spans="1:11" x14ac:dyDescent="0.35">
      <c r="A58" t="str">
        <f>'3.1.2026'!B84</f>
        <v>Teuva, Paskoonharju</v>
      </c>
      <c r="B58" s="1">
        <f>'3.1.2026'!D84</f>
        <v>21</v>
      </c>
      <c r="C58" s="1">
        <f>'3.1.2026'!E84</f>
        <v>117.6</v>
      </c>
      <c r="D58" s="1">
        <v>2022</v>
      </c>
      <c r="E58" s="1" t="s">
        <v>337</v>
      </c>
      <c r="G58" s="1"/>
    </row>
    <row r="59" spans="1:11" x14ac:dyDescent="0.35">
      <c r="A59" t="str">
        <f>'3.1.2026'!B89</f>
        <v>Pyhäjoki, Polusjärvi</v>
      </c>
      <c r="B59" s="1">
        <f>'3.1.2026'!D89</f>
        <v>10</v>
      </c>
      <c r="C59" s="1">
        <f>'3.1.2026'!E89</f>
        <v>43</v>
      </c>
      <c r="D59" s="1">
        <v>2022</v>
      </c>
      <c r="E59" s="1" t="s">
        <v>337</v>
      </c>
    </row>
    <row r="60" spans="1:11" x14ac:dyDescent="0.35">
      <c r="A60" t="str">
        <f>'3.1.2026'!B87</f>
        <v>Vaala, Metsälamminkangas</v>
      </c>
      <c r="B60" s="1">
        <f>'3.1.2026'!D87</f>
        <v>24</v>
      </c>
      <c r="C60" s="1">
        <f>'3.1.2026'!E87</f>
        <v>132</v>
      </c>
      <c r="D60" s="1">
        <v>2022</v>
      </c>
      <c r="E60" s="1" t="s">
        <v>337</v>
      </c>
    </row>
    <row r="61" spans="1:11" x14ac:dyDescent="0.35">
      <c r="A61" s="33" t="str">
        <f>'3.1.2026'!B82</f>
        <v>Raahe, Mastokangas</v>
      </c>
      <c r="B61" s="1" cm="1">
        <f t="array" ref="B61:C61">'3.1.2026'!D82:E82</f>
        <v>12</v>
      </c>
      <c r="C61" s="1">
        <v>68.400000000000006</v>
      </c>
      <c r="D61" s="1">
        <f>'3.1.2026'!I82</f>
        <v>2022</v>
      </c>
      <c r="E61" s="1" t="s">
        <v>337</v>
      </c>
      <c r="G61" s="1"/>
    </row>
    <row r="62" spans="1:11" x14ac:dyDescent="0.35">
      <c r="A62" t="str">
        <f>'3.1.2026'!B81</f>
        <v>Kalajoki, Juurakko</v>
      </c>
      <c r="B62" s="1">
        <f>'3.1.2026'!D81</f>
        <v>7</v>
      </c>
      <c r="C62" s="1">
        <f>'3.1.2026'!E81</f>
        <v>39.9</v>
      </c>
      <c r="D62" s="1">
        <v>2022</v>
      </c>
      <c r="E62" s="1" t="s">
        <v>337</v>
      </c>
    </row>
    <row r="63" spans="1:11" x14ac:dyDescent="0.35">
      <c r="A63" t="str">
        <f>'3.1.2026'!B65</f>
        <v>Saarijärvi, Soidinmäki</v>
      </c>
      <c r="B63" s="1">
        <f>'3.1.2026'!D65</f>
        <v>7</v>
      </c>
      <c r="C63" s="1">
        <f>'3.1.2026'!E65</f>
        <v>38.5</v>
      </c>
      <c r="D63" s="1">
        <v>2022</v>
      </c>
      <c r="E63" s="1" t="s">
        <v>337</v>
      </c>
      <c r="G63" s="1"/>
    </row>
    <row r="64" spans="1:11" x14ac:dyDescent="0.35">
      <c r="A64" s="31" t="s">
        <v>186</v>
      </c>
      <c r="B64" s="32">
        <v>8</v>
      </c>
      <c r="C64" s="32">
        <f>8*6</f>
        <v>48</v>
      </c>
      <c r="D64" s="1">
        <v>2022</v>
      </c>
      <c r="E64" s="1" t="s">
        <v>337</v>
      </c>
      <c r="F64" s="1"/>
      <c r="J64" s="1"/>
      <c r="K64"/>
    </row>
    <row r="65" spans="1:11" x14ac:dyDescent="0.35">
      <c r="A65" s="31" t="s">
        <v>189</v>
      </c>
      <c r="B65" s="32">
        <v>7</v>
      </c>
      <c r="C65" s="32">
        <f>7*6</f>
        <v>42</v>
      </c>
      <c r="D65" s="1">
        <v>2022</v>
      </c>
      <c r="E65" s="1" t="s">
        <v>337</v>
      </c>
      <c r="F65" s="1"/>
      <c r="J65" s="1"/>
      <c r="K65"/>
    </row>
    <row r="66" spans="1:11" x14ac:dyDescent="0.35">
      <c r="A66" t="str">
        <f>'3.1.2026'!B80</f>
        <v>Maalahti, Takanebacken</v>
      </c>
      <c r="B66" s="1" cm="1">
        <f t="array" ref="B66:C66">'3.1.2026'!D80:E80</f>
        <v>5</v>
      </c>
      <c r="C66" s="1">
        <v>28.5</v>
      </c>
      <c r="D66" s="1">
        <f>'3.1.2026'!I80</f>
        <v>2022</v>
      </c>
      <c r="E66" s="1" t="s">
        <v>337</v>
      </c>
    </row>
    <row r="67" spans="1:11" x14ac:dyDescent="0.35">
      <c r="A67" t="str">
        <f>'3.1.2026'!B78</f>
        <v>Pyhäjoki, Karhunnevankangas</v>
      </c>
      <c r="B67" s="1">
        <f>'3.1.2026'!D78</f>
        <v>33</v>
      </c>
      <c r="C67" s="1">
        <f>'3.1.2026'!E78</f>
        <v>188.1</v>
      </c>
      <c r="D67" s="1">
        <v>2022</v>
      </c>
      <c r="E67" s="1" t="s">
        <v>337</v>
      </c>
      <c r="G67" s="1"/>
    </row>
    <row r="68" spans="1:11" x14ac:dyDescent="0.35">
      <c r="A68" s="33" t="str">
        <f>'3.1.2026'!B79</f>
        <v>Pyhäjoki, Puskakorpi</v>
      </c>
      <c r="B68" s="1">
        <f>'3.1.2026'!D79</f>
        <v>16</v>
      </c>
      <c r="C68" s="1">
        <f>'3.1.2026'!E79</f>
        <v>88</v>
      </c>
      <c r="D68" s="1">
        <f>'3.1.2026'!I79</f>
        <v>2022</v>
      </c>
      <c r="E68" s="1" t="s">
        <v>337</v>
      </c>
      <c r="G68" s="1"/>
    </row>
    <row r="69" spans="1:11" x14ac:dyDescent="0.35">
      <c r="A69" s="33" t="str">
        <f>'3.1.2026'!B76</f>
        <v>Kurikka, Rustari</v>
      </c>
      <c r="B69" s="1">
        <f>'3.1.2026'!D76</f>
        <v>8</v>
      </c>
      <c r="C69" s="1">
        <f>'3.1.2026'!E76</f>
        <v>44</v>
      </c>
      <c r="D69" s="1">
        <v>2022</v>
      </c>
      <c r="E69" s="1" t="s">
        <v>337</v>
      </c>
      <c r="G69" s="1"/>
    </row>
    <row r="70" spans="1:11" x14ac:dyDescent="0.35">
      <c r="A70" s="33" t="str">
        <f>'3.1.2026'!B75</f>
        <v>Sievi, Puutikankangas</v>
      </c>
      <c r="B70" s="1">
        <f>'3.1.2026'!D75</f>
        <v>8</v>
      </c>
      <c r="C70" s="1">
        <f>'3.1.2026'!E75</f>
        <v>44</v>
      </c>
      <c r="D70" s="1">
        <v>2022</v>
      </c>
      <c r="E70" s="1" t="s">
        <v>337</v>
      </c>
      <c r="G70" s="1"/>
    </row>
    <row r="71" spans="1:11" x14ac:dyDescent="0.35">
      <c r="A71" s="33" t="str">
        <f>'3.1.2026'!B73</f>
        <v>Mustasaari, Vaasa, Merkkikallio</v>
      </c>
      <c r="B71" s="1">
        <f>'3.1.2026'!D73</f>
        <v>15</v>
      </c>
      <c r="C71" s="1">
        <f>'3.1.2026'!E73</f>
        <v>82.5</v>
      </c>
      <c r="D71" s="1">
        <v>2022</v>
      </c>
      <c r="E71" s="1" t="s">
        <v>337</v>
      </c>
      <c r="G71" s="1"/>
    </row>
    <row r="72" spans="1:11" x14ac:dyDescent="0.35">
      <c r="A72" s="33" t="str">
        <f>'3.1.2026'!B77</f>
        <v>Posio, Murtotuuli</v>
      </c>
      <c r="B72" s="1">
        <f>'3.1.2026'!D77</f>
        <v>21</v>
      </c>
      <c r="C72" s="1">
        <f>'3.1.2026'!E77</f>
        <v>126</v>
      </c>
      <c r="D72" s="1">
        <f>'3.1.2026'!I77</f>
        <v>2022</v>
      </c>
      <c r="E72" s="1" t="s">
        <v>337</v>
      </c>
      <c r="G72" s="1"/>
    </row>
    <row r="73" spans="1:11" x14ac:dyDescent="0.35">
      <c r="A73" s="33" t="s">
        <v>194</v>
      </c>
      <c r="B73" s="1">
        <f>'3.1.2026'!D70</f>
        <v>3</v>
      </c>
      <c r="C73" s="1">
        <f>'3.1.2026'!E70</f>
        <v>12.600000000000001</v>
      </c>
      <c r="D73" s="1">
        <f>'3.1.2026'!I70</f>
        <v>2022</v>
      </c>
      <c r="E73" s="1" t="s">
        <v>337</v>
      </c>
      <c r="G73" s="1"/>
    </row>
    <row r="74" spans="1:11" x14ac:dyDescent="0.35">
      <c r="A74" s="31" t="str">
        <f>'3.1.2026'!B66</f>
        <v>Kalajoki, Torvenkylä</v>
      </c>
      <c r="B74" s="1">
        <f>'3.1.2026'!D66</f>
        <v>7</v>
      </c>
      <c r="C74" s="1">
        <f>'3.1.2026'!E66</f>
        <v>39.9</v>
      </c>
      <c r="D74" s="1">
        <v>2022</v>
      </c>
      <c r="E74" s="1" t="s">
        <v>337</v>
      </c>
      <c r="G74" s="1"/>
    </row>
    <row r="75" spans="1:11" x14ac:dyDescent="0.35">
      <c r="A75" s="31" t="str">
        <f>'3.1.2026'!B69</f>
        <v>Kristiinankaupunki, Lappfjärd</v>
      </c>
      <c r="B75" s="32" cm="1">
        <f t="array" ref="B75:C75">'3.1.2026'!D69:E69</f>
        <v>31</v>
      </c>
      <c r="C75" s="32">
        <v>192</v>
      </c>
      <c r="D75" s="1">
        <f>'3.1.2026'!I69</f>
        <v>2022</v>
      </c>
      <c r="E75" s="1" t="s">
        <v>337</v>
      </c>
      <c r="F75" s="1"/>
      <c r="J75" s="1"/>
      <c r="K75"/>
    </row>
    <row r="76" spans="1:11" x14ac:dyDescent="0.35">
      <c r="A76" s="31" t="str">
        <f>'3.1.2026'!B71</f>
        <v>Närpiö, Norrskogen</v>
      </c>
      <c r="B76" s="32">
        <f>'3.1.2026'!D71</f>
        <v>17</v>
      </c>
      <c r="C76" s="32">
        <f>'3.1.2026'!E71</f>
        <v>102</v>
      </c>
      <c r="D76" s="1">
        <v>2022</v>
      </c>
      <c r="E76" s="1" t="s">
        <v>337</v>
      </c>
      <c r="F76" s="1"/>
      <c r="J76" s="1"/>
      <c r="K76"/>
    </row>
    <row r="77" spans="1:11" x14ac:dyDescent="0.35">
      <c r="A77" t="str">
        <f>'3.1.2026'!B72</f>
        <v>Kokkola, Kalajoki, Kannus, Mutkalampi</v>
      </c>
      <c r="B77" s="1">
        <f>'3.1.2026'!D72</f>
        <v>69</v>
      </c>
      <c r="C77" s="1">
        <f>'3.1.2026'!E72</f>
        <v>404</v>
      </c>
      <c r="D77" s="1">
        <v>2022</v>
      </c>
      <c r="E77" s="1" t="s">
        <v>337</v>
      </c>
      <c r="G77" s="1"/>
    </row>
    <row r="78" spans="1:11" x14ac:dyDescent="0.35">
      <c r="A78" s="33" t="str">
        <f>'3.1.2026'!B74</f>
        <v>Siikajoki, Isoneva</v>
      </c>
      <c r="B78" s="1">
        <f>'3.1.2026'!D74</f>
        <v>21</v>
      </c>
      <c r="C78" s="1">
        <f>'3.1.2026'!E74</f>
        <v>126</v>
      </c>
      <c r="D78" s="1">
        <f>'3.1.2026'!I74</f>
        <v>2022</v>
      </c>
      <c r="E78" s="1" t="s">
        <v>337</v>
      </c>
      <c r="G78" s="1"/>
    </row>
    <row r="79" spans="1:11" x14ac:dyDescent="0.35">
      <c r="A79" s="7" t="s">
        <v>346</v>
      </c>
      <c r="B79" s="8">
        <f>SUM(B54:B78)</f>
        <v>380</v>
      </c>
      <c r="C79" s="8">
        <f>SUM(C54:C78)</f>
        <v>2153.96</v>
      </c>
      <c r="D79" s="1"/>
      <c r="G79" s="1"/>
    </row>
    <row r="80" spans="1:11" x14ac:dyDescent="0.35">
      <c r="B80" s="1"/>
      <c r="C80" s="1"/>
      <c r="G80" s="1"/>
    </row>
    <row r="81" spans="1:11" ht="43.5" x14ac:dyDescent="0.35">
      <c r="B81" s="5" t="s">
        <v>324</v>
      </c>
      <c r="C81" s="5" t="s">
        <v>325</v>
      </c>
      <c r="D81" s="5" t="s">
        <v>323</v>
      </c>
      <c r="E81" s="9"/>
    </row>
    <row r="82" spans="1:11" x14ac:dyDescent="0.35">
      <c r="A82" t="str">
        <f>'3.1.2026'!B115</f>
        <v>Alajärvi, Louhukangas</v>
      </c>
      <c r="B82" s="1">
        <f>'3.1.2026'!D115</f>
        <v>23</v>
      </c>
      <c r="C82" s="1">
        <f>'3.1.2026'!E115</f>
        <v>142.6</v>
      </c>
      <c r="D82" s="1">
        <v>2023</v>
      </c>
      <c r="E82" s="1" t="s">
        <v>337</v>
      </c>
      <c r="G82" s="1"/>
    </row>
    <row r="83" spans="1:11" x14ac:dyDescent="0.35">
      <c r="A83" t="str">
        <f>'3.1.2026'!B126</f>
        <v>Kyyjärvi, Hallakangas</v>
      </c>
      <c r="B83" s="1">
        <f>'3.1.2026'!D126</f>
        <v>8</v>
      </c>
      <c r="C83" s="1">
        <f>'3.1.2026'!E126</f>
        <v>45.6</v>
      </c>
      <c r="D83" s="1">
        <f>'3.1.2026'!I126</f>
        <v>2023</v>
      </c>
      <c r="E83" s="1" t="s">
        <v>347</v>
      </c>
      <c r="G83" s="1"/>
    </row>
    <row r="84" spans="1:11" x14ac:dyDescent="0.35">
      <c r="A84" t="str">
        <f>'3.1.2026'!B121</f>
        <v>Kalajoki, Läntinen</v>
      </c>
      <c r="B84" s="1">
        <f>'3.1.2026'!D121</f>
        <v>14</v>
      </c>
      <c r="C84" s="1">
        <f>'3.1.2026'!E121</f>
        <v>79.8</v>
      </c>
      <c r="D84" s="1">
        <v>2023</v>
      </c>
      <c r="E84" s="1" t="s">
        <v>347</v>
      </c>
      <c r="G84" s="1"/>
    </row>
    <row r="85" spans="1:11" x14ac:dyDescent="0.35">
      <c r="A85" s="33" t="str">
        <f>'3.1.2026'!B127</f>
        <v>Närpiö, Pjelax-Böle</v>
      </c>
      <c r="B85" s="1">
        <f>'3.1.2026'!D127</f>
        <v>37</v>
      </c>
      <c r="C85" s="1">
        <f>'3.1.2026'!E127</f>
        <v>251.6</v>
      </c>
      <c r="D85" s="1">
        <f>'3.1.2026'!I127</f>
        <v>2023</v>
      </c>
      <c r="E85" s="1" t="s">
        <v>347</v>
      </c>
      <c r="G85" s="1"/>
    </row>
    <row r="86" spans="1:11" x14ac:dyDescent="0.35">
      <c r="A86" s="33" t="str">
        <f>'3.1.2026'!B122</f>
        <v>Karvia, Jäkäläkangas</v>
      </c>
      <c r="B86" s="1">
        <f>'3.1.2026'!D122</f>
        <v>5</v>
      </c>
      <c r="C86" s="1">
        <f>'3.1.2026'!E122</f>
        <v>30</v>
      </c>
      <c r="D86" s="1">
        <f>'3.1.2026'!I122</f>
        <v>2023</v>
      </c>
      <c r="E86" s="1" t="s">
        <v>347</v>
      </c>
      <c r="G86" s="1"/>
    </row>
    <row r="87" spans="1:11" x14ac:dyDescent="0.35">
      <c r="A87" s="17" t="str">
        <f>'3.1.2026'!B128</f>
        <v>Oulunsalo (Riutunkari)</v>
      </c>
      <c r="B87" s="19">
        <f>'3.1.2026'!D128</f>
        <v>3</v>
      </c>
      <c r="C87" s="19">
        <f>'3.1.2026'!E128</f>
        <v>12.600000000000001</v>
      </c>
      <c r="D87" s="1">
        <f>'3.1.2026'!I128</f>
        <v>2023</v>
      </c>
      <c r="E87" s="1" t="s">
        <v>347</v>
      </c>
      <c r="G87" s="1"/>
    </row>
    <row r="88" spans="1:11" x14ac:dyDescent="0.35">
      <c r="A88" t="str">
        <f>'3.1.2026'!B116</f>
        <v>Alajärvi, Möksy</v>
      </c>
      <c r="B88" s="1">
        <f>'3.1.2026'!D116</f>
        <v>13</v>
      </c>
      <c r="C88" s="1">
        <f>'3.1.2026'!E116</f>
        <v>78</v>
      </c>
      <c r="D88" s="1">
        <f>'3.1.2026'!I116</f>
        <v>2023</v>
      </c>
      <c r="E88" s="1" t="s">
        <v>337</v>
      </c>
    </row>
    <row r="89" spans="1:11" x14ac:dyDescent="0.35">
      <c r="A89" s="31" t="str">
        <f>'3.1.2026'!B123</f>
        <v>Kemijärvi, Salla, Nuolivaara</v>
      </c>
      <c r="B89" s="1">
        <f>'3.1.2026'!D123</f>
        <v>17</v>
      </c>
      <c r="C89" s="1">
        <f>'3.1.2026'!E123</f>
        <v>96.9</v>
      </c>
      <c r="D89" s="1">
        <f>'3.1.2026'!I123</f>
        <v>2023</v>
      </c>
      <c r="E89" t="s">
        <v>347</v>
      </c>
      <c r="G89" s="1"/>
    </row>
    <row r="90" spans="1:11" x14ac:dyDescent="0.35">
      <c r="A90" s="33" t="str">
        <f>'3.1.2026'!B117</f>
        <v>Haapajärvi, Pajuperänkangas</v>
      </c>
      <c r="B90" s="1">
        <f>'3.1.2026'!D117</f>
        <v>14</v>
      </c>
      <c r="C90" s="1">
        <f>'3.1.2026'!E117</f>
        <v>86.8</v>
      </c>
      <c r="D90" s="1">
        <v>2023</v>
      </c>
      <c r="E90" s="1" t="s">
        <v>337</v>
      </c>
      <c r="G90" s="1"/>
    </row>
    <row r="91" spans="1:11" x14ac:dyDescent="0.35">
      <c r="A91" t="str">
        <f>'3.1.2026'!B118</f>
        <v>Hyrynsalmi, Illevaara</v>
      </c>
      <c r="B91" s="1" cm="1">
        <f t="array" ref="B91:C91">'3.1.2026'!D118:E118</f>
        <v>5</v>
      </c>
      <c r="C91" s="1">
        <v>30</v>
      </c>
      <c r="D91" s="1">
        <f>'3.1.2026'!I118</f>
        <v>2023</v>
      </c>
      <c r="E91" s="1" t="s">
        <v>337</v>
      </c>
    </row>
    <row r="92" spans="1:11" x14ac:dyDescent="0.35">
      <c r="A92" s="17" t="str">
        <f>'3.1.2026'!B124</f>
        <v>Kinnula, Hautakangas</v>
      </c>
      <c r="B92" s="19">
        <f>'3.1.2026'!D124</f>
        <v>8</v>
      </c>
      <c r="C92" s="19">
        <f>'3.1.2026'!E124</f>
        <v>45.6</v>
      </c>
      <c r="D92" s="1">
        <f>'3.1.2026'!I124</f>
        <v>2023</v>
      </c>
      <c r="E92" t="s">
        <v>347</v>
      </c>
      <c r="G92" s="1"/>
    </row>
    <row r="93" spans="1:11" x14ac:dyDescent="0.35">
      <c r="A93" s="31" t="str">
        <f>'3.1.2026'!B119</f>
        <v>Hyrynsalmi, Lumivaara</v>
      </c>
      <c r="B93" s="32" cm="1">
        <f t="array" ref="B93:C93">'3.1.2026'!D119:E119</f>
        <v>8</v>
      </c>
      <c r="C93" s="32">
        <v>45.6</v>
      </c>
      <c r="D93" s="1">
        <f>'3.1.2026'!I119</f>
        <v>2023</v>
      </c>
      <c r="E93" s="1" t="s">
        <v>337</v>
      </c>
      <c r="F93" s="1"/>
      <c r="J93" s="1"/>
      <c r="K93"/>
    </row>
    <row r="94" spans="1:11" x14ac:dyDescent="0.35">
      <c r="A94" s="17" t="str">
        <f>'3.1.2026'!B129</f>
        <v>Pudasjärvi, Tolpanvaara</v>
      </c>
      <c r="B94" s="19">
        <f>'3.1.2026'!D129</f>
        <v>13</v>
      </c>
      <c r="C94" s="19">
        <f>'3.1.2026'!E129</f>
        <v>76.5</v>
      </c>
      <c r="D94" s="1">
        <f>'3.1.2026'!I129</f>
        <v>2023</v>
      </c>
      <c r="E94" s="1" t="s">
        <v>347</v>
      </c>
      <c r="G94" s="1"/>
    </row>
    <row r="95" spans="1:11" x14ac:dyDescent="0.35">
      <c r="A95" s="17" t="str">
        <f>'3.1.2026'!B130</f>
        <v>Pyhäjärvi, Murtomäki</v>
      </c>
      <c r="B95" s="19">
        <f>'3.1.2026'!D130</f>
        <v>15</v>
      </c>
      <c r="C95" s="19">
        <f>'3.1.2026'!E130</f>
        <v>93</v>
      </c>
      <c r="D95" s="1">
        <f>'3.1.2026'!I130</f>
        <v>2023</v>
      </c>
      <c r="E95" s="1" t="s">
        <v>347</v>
      </c>
      <c r="G95" s="1"/>
    </row>
    <row r="96" spans="1:11" x14ac:dyDescent="0.35">
      <c r="A96" s="17" t="str">
        <f>'3.1.2026'!B131</f>
        <v>Saarijärvi, Haapalamminkangas</v>
      </c>
      <c r="B96" s="19">
        <f>'3.1.2026'!D131</f>
        <v>5</v>
      </c>
      <c r="C96" s="19">
        <f>'3.1.2026'!E131</f>
        <v>28.5</v>
      </c>
      <c r="D96" s="1">
        <f>'3.1.2026'!I131</f>
        <v>2023</v>
      </c>
      <c r="E96" s="1" t="s">
        <v>347</v>
      </c>
      <c r="G96" s="1"/>
    </row>
    <row r="97" spans="1:7" x14ac:dyDescent="0.35">
      <c r="A97" s="17" t="str">
        <f>'3.1.2026'!B132</f>
        <v>Siikajoki, Varessäikkä</v>
      </c>
      <c r="B97" s="19">
        <f>'3.1.2026'!D132</f>
        <v>1</v>
      </c>
      <c r="C97" s="19">
        <f>'3.1.2026'!E132</f>
        <v>2</v>
      </c>
      <c r="D97" s="1">
        <f>'3.1.2026'!I132</f>
        <v>2023</v>
      </c>
      <c r="E97" s="1" t="s">
        <v>347</v>
      </c>
      <c r="G97" s="1"/>
    </row>
    <row r="98" spans="1:7" x14ac:dyDescent="0.35">
      <c r="A98" t="str">
        <f>'3.1.2026'!B120</f>
        <v>Isojoki, Isokeidas</v>
      </c>
      <c r="B98" s="1" cm="1">
        <f t="array" ref="B98:C98">'3.1.2026'!D120:E120</f>
        <v>5</v>
      </c>
      <c r="C98" s="1">
        <v>33</v>
      </c>
      <c r="D98" s="1">
        <f>'3.1.2026'!I120</f>
        <v>2023</v>
      </c>
      <c r="E98" s="1" t="s">
        <v>337</v>
      </c>
      <c r="G98" s="1"/>
    </row>
    <row r="99" spans="1:7" x14ac:dyDescent="0.35">
      <c r="A99" s="31" t="str">
        <f>'3.1.2026'!B133</f>
        <v>Somero, Palma</v>
      </c>
      <c r="B99" s="1">
        <f>'3.1.2026'!D133</f>
        <v>4</v>
      </c>
      <c r="C99" s="1">
        <f>'3.1.2026'!E133</f>
        <v>16.8</v>
      </c>
      <c r="D99" s="1">
        <f>'3.1.2026'!I133</f>
        <v>2023</v>
      </c>
      <c r="E99" s="1" t="s">
        <v>347</v>
      </c>
      <c r="G99" s="1"/>
    </row>
    <row r="100" spans="1:7" x14ac:dyDescent="0.35">
      <c r="A100" t="str">
        <f>'3.1.2026'!B125</f>
        <v>Kristiinankaupunki, Västerik</v>
      </c>
      <c r="B100" s="1">
        <f>'3.1.2026'!D125</f>
        <v>9</v>
      </c>
      <c r="C100" s="1">
        <f>'3.1.2026'!E125</f>
        <v>55.800000000000004</v>
      </c>
      <c r="D100" s="1">
        <f>'3.1.2026'!I125</f>
        <v>2023</v>
      </c>
      <c r="E100" s="1" t="s">
        <v>347</v>
      </c>
      <c r="G100" s="1"/>
    </row>
    <row r="101" spans="1:7" x14ac:dyDescent="0.35">
      <c r="A101" s="31" t="str">
        <f>'3.1.2026'!B134</f>
        <v>Vöyri, Mörknässkogen</v>
      </c>
      <c r="B101" s="1">
        <f>'3.1.2026'!D134</f>
        <v>5</v>
      </c>
      <c r="C101" s="1">
        <f>'3.1.2026'!E134</f>
        <v>29.5</v>
      </c>
      <c r="D101" s="1">
        <v>2023</v>
      </c>
      <c r="E101" s="1" t="s">
        <v>347</v>
      </c>
      <c r="G101" s="1"/>
    </row>
    <row r="102" spans="1:7" x14ac:dyDescent="0.35">
      <c r="A102" s="7" t="s">
        <v>379</v>
      </c>
      <c r="B102" s="8">
        <f>SUM(B82:B101)</f>
        <v>212</v>
      </c>
      <c r="C102" s="8">
        <f>SUM(C82:C101)</f>
        <v>1280.1999999999998</v>
      </c>
      <c r="G102" s="1"/>
    </row>
    <row r="103" spans="1:7" x14ac:dyDescent="0.35">
      <c r="A103" s="17"/>
      <c r="B103" s="19"/>
      <c r="C103" s="19"/>
      <c r="G103" s="1"/>
    </row>
    <row r="104" spans="1:7" x14ac:dyDescent="0.35">
      <c r="A104" s="17"/>
      <c r="B104" s="19"/>
      <c r="C104" s="19"/>
      <c r="G104" s="1"/>
    </row>
    <row r="105" spans="1:7" ht="43.5" x14ac:dyDescent="0.35">
      <c r="B105" s="5" t="s">
        <v>324</v>
      </c>
      <c r="C105" s="5" t="s">
        <v>325</v>
      </c>
      <c r="D105" s="5" t="s">
        <v>323</v>
      </c>
      <c r="E105" s="9"/>
    </row>
    <row r="106" spans="1:7" x14ac:dyDescent="0.35">
      <c r="A106" t="str">
        <f>'3.1.2026'!B143</f>
        <v>Brändö, Asterholma</v>
      </c>
      <c r="B106" s="1">
        <f>'3.1.2026'!D143</f>
        <v>1</v>
      </c>
      <c r="C106" s="1">
        <f>'3.1.2026'!E143</f>
        <v>2</v>
      </c>
      <c r="D106" s="1">
        <f>'3.1.2026'!I143</f>
        <v>2024</v>
      </c>
      <c r="E106" s="1" t="s">
        <v>347</v>
      </c>
    </row>
    <row r="107" spans="1:7" x14ac:dyDescent="0.35">
      <c r="A107" t="str">
        <f>'3.1.2026'!B144</f>
        <v>Hyrynsalmi, Lumivaara II</v>
      </c>
      <c r="B107" s="1">
        <f>'3.1.2026'!D144</f>
        <v>9</v>
      </c>
      <c r="C107" s="1">
        <f>'3.1.2026'!E144</f>
        <v>55.8</v>
      </c>
      <c r="D107" s="1">
        <f>'3.1.2026'!I144</f>
        <v>2024</v>
      </c>
      <c r="E107" t="s">
        <v>347</v>
      </c>
      <c r="F107" s="1"/>
      <c r="G107" s="1"/>
    </row>
    <row r="108" spans="1:7" x14ac:dyDescent="0.35">
      <c r="A108" s="17" t="str">
        <f>'3.1.2026'!B145</f>
        <v>Ii, Isokangas</v>
      </c>
      <c r="B108" s="19">
        <f>'3.1.2026'!D145</f>
        <v>5</v>
      </c>
      <c r="C108" s="19">
        <f>'3.1.2026'!E145</f>
        <v>29.5</v>
      </c>
      <c r="D108" s="1">
        <f>'3.1.2026'!I145</f>
        <v>2024</v>
      </c>
      <c r="E108" t="s">
        <v>347</v>
      </c>
      <c r="G108" s="1"/>
    </row>
    <row r="109" spans="1:7" x14ac:dyDescent="0.35">
      <c r="A109" s="17" t="str">
        <f>'3.1.2026'!B146</f>
        <v>Ii, Palokangas</v>
      </c>
      <c r="B109" s="19">
        <f>'3.1.2026'!D146</f>
        <v>12</v>
      </c>
      <c r="C109" s="19">
        <f>'3.1.2026'!E146</f>
        <v>70.800000000000011</v>
      </c>
      <c r="D109" s="1">
        <f>'3.1.2026'!I146</f>
        <v>2024</v>
      </c>
      <c r="E109" t="s">
        <v>347</v>
      </c>
      <c r="G109" s="1"/>
    </row>
    <row r="110" spans="1:7" x14ac:dyDescent="0.35">
      <c r="A110" s="17" t="str">
        <f>'3.1.2026'!B147</f>
        <v>Karstula, Koiramäki</v>
      </c>
      <c r="B110" s="19">
        <f>'3.1.2026'!D147</f>
        <v>5</v>
      </c>
      <c r="C110" s="19">
        <f>'3.1.2026'!E147</f>
        <v>29.5</v>
      </c>
      <c r="D110" s="1">
        <f>'3.1.2026'!I147</f>
        <v>2024</v>
      </c>
      <c r="E110" t="s">
        <v>347</v>
      </c>
      <c r="G110" s="1"/>
    </row>
    <row r="111" spans="1:7" x14ac:dyDescent="0.35">
      <c r="A111" s="17" t="str">
        <f>'3.1.2026'!B148</f>
        <v>Karstula, Mustalamminmäki</v>
      </c>
      <c r="B111" s="19">
        <f>'3.1.2026'!D148</f>
        <v>5</v>
      </c>
      <c r="C111" s="19">
        <f>'3.1.2026'!E148</f>
        <v>29.5</v>
      </c>
      <c r="D111" s="1">
        <f>'3.1.2026'!I148</f>
        <v>2024</v>
      </c>
      <c r="E111" t="s">
        <v>347</v>
      </c>
      <c r="G111" s="1"/>
    </row>
    <row r="112" spans="1:7" x14ac:dyDescent="0.35">
      <c r="A112" s="17" t="str">
        <f>'3.1.2026'!B149</f>
        <v xml:space="preserve">Kriistiinankaupunki, Kristinestad Norr </v>
      </c>
      <c r="B112" s="19">
        <f>'3.1.2026'!D149</f>
        <v>19</v>
      </c>
      <c r="C112" s="19">
        <f>'3.1.2026'!E149</f>
        <v>129.19999999999999</v>
      </c>
      <c r="D112" s="1">
        <f>'3.1.2026'!I149</f>
        <v>2024</v>
      </c>
      <c r="E112" t="s">
        <v>347</v>
      </c>
      <c r="G112" s="1"/>
    </row>
    <row r="113" spans="1:7" x14ac:dyDescent="0.35">
      <c r="A113" s="17" t="str">
        <f>'3.1.2026'!B150</f>
        <v>Kristiinankaupunki, Lappfjärd II</v>
      </c>
      <c r="B113" s="19">
        <f>'3.1.2026'!D150</f>
        <v>8</v>
      </c>
      <c r="C113" s="19">
        <f>'3.1.2026'!E150</f>
        <v>49.6</v>
      </c>
      <c r="D113" s="1">
        <f>'3.1.2026'!I150</f>
        <v>2024</v>
      </c>
      <c r="E113" t="s">
        <v>347</v>
      </c>
      <c r="G113" s="1"/>
    </row>
    <row r="114" spans="1:7" x14ac:dyDescent="0.35">
      <c r="A114" s="17" t="str">
        <f>'3.1.2026'!B151</f>
        <v>Kurikka, Kalistanneva</v>
      </c>
      <c r="B114" s="19">
        <f>'3.1.2026'!D151</f>
        <v>30</v>
      </c>
      <c r="C114" s="19">
        <f>'3.1.2026'!E151</f>
        <v>165</v>
      </c>
      <c r="D114" s="1">
        <f>'3.1.2026'!I151</f>
        <v>2024</v>
      </c>
      <c r="E114" t="s">
        <v>347</v>
      </c>
      <c r="G114" s="1"/>
    </row>
    <row r="115" spans="1:7" x14ac:dyDescent="0.35">
      <c r="A115" s="17" t="str">
        <f>'3.1.2026'!B152</f>
        <v>Kurikka, Matkussaari</v>
      </c>
      <c r="B115" s="19">
        <f>'3.1.2026'!D152</f>
        <v>27</v>
      </c>
      <c r="C115" s="19">
        <f>'3.1.2026'!E152</f>
        <v>148.5</v>
      </c>
      <c r="D115" s="1">
        <f>'3.1.2026'!I152</f>
        <v>2024</v>
      </c>
      <c r="E115" t="s">
        <v>347</v>
      </c>
      <c r="G115" s="1"/>
    </row>
    <row r="116" spans="1:7" x14ac:dyDescent="0.35">
      <c r="A116" s="17" t="str">
        <f>'3.1.2026'!B153</f>
        <v>Närpiö, Björkliden</v>
      </c>
      <c r="B116" s="19">
        <f>'3.1.2026'!D153</f>
        <v>7</v>
      </c>
      <c r="C116" s="19">
        <f>'3.1.2026'!E153</f>
        <v>41.3</v>
      </c>
      <c r="D116" s="1">
        <f>'3.1.2026'!I153</f>
        <v>2024</v>
      </c>
      <c r="E116" t="s">
        <v>347</v>
      </c>
      <c r="G116" s="1"/>
    </row>
    <row r="117" spans="1:7" x14ac:dyDescent="0.35">
      <c r="A117" s="17" t="str">
        <f>'3.1.2026'!B154</f>
        <v>Oulainen, Karahka</v>
      </c>
      <c r="B117" s="19">
        <f>'3.1.2026'!D154</f>
        <v>25</v>
      </c>
      <c r="C117" s="19">
        <f>'3.1.2026'!E154</f>
        <v>147.5</v>
      </c>
      <c r="D117" s="1">
        <f>'3.1.2026'!I154</f>
        <v>2024</v>
      </c>
      <c r="E117" t="s">
        <v>347</v>
      </c>
      <c r="G117" s="1"/>
    </row>
    <row r="118" spans="1:7" x14ac:dyDescent="0.35">
      <c r="A118" s="17" t="str">
        <f>'3.1.2026'!B155</f>
        <v>Oulainen, Maaselänkangas</v>
      </c>
      <c r="B118" s="19">
        <f>'3.1.2026'!D155</f>
        <v>7</v>
      </c>
      <c r="C118" s="19">
        <f>'3.1.2026'!E155</f>
        <v>41.3</v>
      </c>
      <c r="D118" s="1">
        <f>'3.1.2026'!I155</f>
        <v>2024</v>
      </c>
      <c r="E118" t="s">
        <v>347</v>
      </c>
      <c r="G118" s="1"/>
    </row>
    <row r="119" spans="1:7" x14ac:dyDescent="0.35">
      <c r="A119" s="17" t="str">
        <f>'3.1.2026'!B156</f>
        <v>Perho, Kyyjärvi, Alajoki-Peuralinna</v>
      </c>
      <c r="B119" s="19">
        <f>'3.1.2026'!D156</f>
        <v>14</v>
      </c>
      <c r="C119" s="19">
        <f>'3.1.2026'!E156</f>
        <v>84</v>
      </c>
      <c r="D119" s="1">
        <f>'3.1.2026'!I156</f>
        <v>2024</v>
      </c>
      <c r="E119" t="s">
        <v>347</v>
      </c>
      <c r="G119" s="1"/>
    </row>
    <row r="120" spans="1:7" x14ac:dyDescent="0.35">
      <c r="A120" s="17" t="str">
        <f>'3.1.2026'!B157</f>
        <v>Pori ja Eurajoki, Oosinselkä</v>
      </c>
      <c r="B120" s="19">
        <f>'3.1.2026'!D157</f>
        <v>15</v>
      </c>
      <c r="C120" s="19">
        <f>'3.1.2026'!E157</f>
        <v>93</v>
      </c>
      <c r="D120" s="1">
        <f>'3.1.2026'!I157</f>
        <v>2024</v>
      </c>
      <c r="E120" t="s">
        <v>347</v>
      </c>
      <c r="G120" s="1"/>
    </row>
    <row r="121" spans="1:7" x14ac:dyDescent="0.35">
      <c r="A121" s="17" t="str">
        <f>'3.1.2026'!B158</f>
        <v>Siikajoki,  Karhukangas</v>
      </c>
      <c r="B121" s="19">
        <f>'3.1.2026'!D158</f>
        <v>34</v>
      </c>
      <c r="C121" s="19">
        <f>'3.1.2026'!E158</f>
        <v>217.6</v>
      </c>
      <c r="D121" s="1">
        <f>'3.1.2026'!I158</f>
        <v>2024</v>
      </c>
      <c r="E121" t="s">
        <v>347</v>
      </c>
      <c r="F121" s="1"/>
      <c r="G121" s="1"/>
    </row>
    <row r="122" spans="1:7" x14ac:dyDescent="0.35">
      <c r="A122" s="17" t="str">
        <f>'3.1.2026'!B159</f>
        <v>Siikajoki,   Navettakangas</v>
      </c>
      <c r="B122" s="19">
        <f>'3.1.2026'!D159</f>
        <v>4</v>
      </c>
      <c r="C122" s="19">
        <f>'3.1.2026'!E159</f>
        <v>25.6</v>
      </c>
      <c r="D122" s="1">
        <f>'3.1.2026'!I159</f>
        <v>2024</v>
      </c>
      <c r="E122" t="s">
        <v>347</v>
      </c>
      <c r="F122" s="1"/>
      <c r="G122" s="1"/>
    </row>
    <row r="123" spans="1:7" x14ac:dyDescent="0.35">
      <c r="A123" s="17" t="str">
        <f>'3.1.2026'!B160</f>
        <v>Uusikaarlepyy, Storbötet</v>
      </c>
      <c r="B123" s="1">
        <f>'3.1.2026'!D160</f>
        <v>17</v>
      </c>
      <c r="C123" s="19">
        <f>'3.1.2026'!E160</f>
        <v>105.4</v>
      </c>
      <c r="D123" s="1">
        <f>'3.1.2026'!I160</f>
        <v>2024</v>
      </c>
      <c r="E123" t="s">
        <v>347</v>
      </c>
      <c r="G123" s="1"/>
    </row>
    <row r="124" spans="1:7" x14ac:dyDescent="0.35">
      <c r="A124" s="7" t="s">
        <v>348</v>
      </c>
      <c r="B124" s="8">
        <f>SUM(B106:B123)</f>
        <v>244</v>
      </c>
      <c r="C124" s="8">
        <f>SUM(C106:C123)</f>
        <v>1465.1</v>
      </c>
      <c r="G124" s="1"/>
    </row>
    <row r="125" spans="1:7" x14ac:dyDescent="0.35">
      <c r="B125" s="1"/>
      <c r="C125" s="1"/>
      <c r="F125" s="1"/>
      <c r="G125" s="1"/>
    </row>
    <row r="126" spans="1:7" x14ac:dyDescent="0.35">
      <c r="B126" s="1"/>
      <c r="C126" s="1"/>
      <c r="F126" s="1"/>
      <c r="G126" s="1"/>
    </row>
    <row r="127" spans="1:7" x14ac:dyDescent="0.35">
      <c r="A127" t="str">
        <f>'3.1.2026'!B167</f>
        <v>Eurajoki &amp; Luvia</v>
      </c>
      <c r="B127" s="1">
        <f>'3.1.2026'!D167</f>
        <v>13</v>
      </c>
      <c r="C127" s="1">
        <f>'3.1.2026'!E167</f>
        <v>80.600000000000009</v>
      </c>
      <c r="D127" s="1">
        <f>'3.1.2026'!I167</f>
        <v>2025</v>
      </c>
      <c r="E127" t="s">
        <v>347</v>
      </c>
      <c r="F127" s="1"/>
      <c r="G127" s="1"/>
    </row>
    <row r="128" spans="1:7" x14ac:dyDescent="0.35">
      <c r="A128" t="str">
        <f>'3.1.2026'!B168</f>
        <v>Ii, Pahkakoski</v>
      </c>
      <c r="B128" s="1">
        <f>'3.1.2026'!D168</f>
        <v>30</v>
      </c>
      <c r="C128" s="1">
        <f>'3.1.2026'!E168</f>
        <v>186</v>
      </c>
      <c r="D128" s="1">
        <f>'3.1.2026'!I168</f>
        <v>2025</v>
      </c>
      <c r="E128" t="s">
        <v>347</v>
      </c>
      <c r="F128" s="1"/>
      <c r="G128" s="1"/>
    </row>
    <row r="129" spans="1:11" x14ac:dyDescent="0.35">
      <c r="A129" t="str">
        <f>'3.1.2026'!B169</f>
        <v>Lestijärvi</v>
      </c>
      <c r="B129" s="1">
        <f>'3.1.2026'!D169</f>
        <v>69</v>
      </c>
      <c r="C129" s="1">
        <f>'3.1.2026'!E169</f>
        <v>455.4</v>
      </c>
      <c r="D129" s="1">
        <f>'3.1.2026'!I169</f>
        <v>2025</v>
      </c>
      <c r="E129" t="s">
        <v>347</v>
      </c>
      <c r="G129" s="1"/>
    </row>
    <row r="130" spans="1:11" x14ac:dyDescent="0.35">
      <c r="A130" t="str">
        <f>'3.1.2026'!B170</f>
        <v>Pieksämäki, Niinimäen tuulipuisto</v>
      </c>
      <c r="B130" s="1">
        <f>'3.1.2026'!D170</f>
        <v>22</v>
      </c>
      <c r="C130" s="1">
        <f>'3.1.2026'!E170</f>
        <v>145.19999999999999</v>
      </c>
      <c r="D130" s="1">
        <f>'3.1.2026'!I170</f>
        <v>2025</v>
      </c>
      <c r="E130" t="s">
        <v>347</v>
      </c>
      <c r="F130" s="1"/>
      <c r="G130" s="1"/>
    </row>
    <row r="131" spans="1:11" x14ac:dyDescent="0.35">
      <c r="A131" t="str">
        <f>'3.1.2026'!B171</f>
        <v>Säkylä, Korpileivonmäki</v>
      </c>
      <c r="B131" s="1">
        <f>'3.1.2026'!D171</f>
        <v>6</v>
      </c>
      <c r="C131" s="1">
        <f>'3.1.2026'!E171</f>
        <v>38.4</v>
      </c>
      <c r="D131" s="1">
        <f>'3.1.2026'!I171</f>
        <v>2025</v>
      </c>
      <c r="E131" t="s">
        <v>347</v>
      </c>
      <c r="F131" s="1"/>
      <c r="G131" s="1"/>
    </row>
    <row r="132" spans="1:11" x14ac:dyDescent="0.35">
      <c r="A132" t="str">
        <f>'3.1.2026'!B172</f>
        <v>Uusikaarlepyy ja Vöyri, Sandbacka</v>
      </c>
      <c r="B132" s="1">
        <f>'3.1.2026'!D172</f>
        <v>14</v>
      </c>
      <c r="C132" s="1">
        <f>'3.1.2026'!E172</f>
        <v>92.399999999999991</v>
      </c>
      <c r="D132" s="1">
        <f>'3.1.2026'!I172</f>
        <v>2025</v>
      </c>
      <c r="E132" t="s">
        <v>347</v>
      </c>
      <c r="F132" s="1"/>
      <c r="G132" s="1"/>
    </row>
    <row r="133" spans="1:11" x14ac:dyDescent="0.35">
      <c r="A133" t="str">
        <f>'3.1.2026'!B173</f>
        <v>Voyri, Lålax</v>
      </c>
      <c r="B133" s="1">
        <f>'3.1.2026'!D173</f>
        <v>4</v>
      </c>
      <c r="C133" s="1">
        <f>'3.1.2026'!E173</f>
        <v>25</v>
      </c>
      <c r="D133" s="1">
        <f>'3.1.2026'!I173</f>
        <v>2025</v>
      </c>
      <c r="E133" t="s">
        <v>347</v>
      </c>
      <c r="G133" s="1"/>
    </row>
    <row r="134" spans="1:11" x14ac:dyDescent="0.35">
      <c r="A134" s="7" t="s">
        <v>349</v>
      </c>
      <c r="B134" s="8">
        <f>SUM(B126:B133)</f>
        <v>158</v>
      </c>
      <c r="C134" s="8">
        <f>SUM(C126:C133)</f>
        <v>1023</v>
      </c>
      <c r="G134" s="1"/>
    </row>
    <row r="135" spans="1:11" x14ac:dyDescent="0.35">
      <c r="B135" s="1"/>
      <c r="C135" s="1"/>
      <c r="F135" s="1"/>
      <c r="G135" s="1"/>
    </row>
    <row r="136" spans="1:11" x14ac:dyDescent="0.35">
      <c r="B136" s="1"/>
      <c r="C136" s="1"/>
      <c r="F136" s="1"/>
      <c r="G136" s="1"/>
    </row>
    <row r="137" spans="1:11" x14ac:dyDescent="0.35">
      <c r="A137" t="str">
        <f>'3.1.2026'!B12</f>
        <v>Halsua, Honkakankaan tuulipuisto</v>
      </c>
      <c r="B137" s="1">
        <f>'3.1.2026'!D12</f>
        <v>16</v>
      </c>
      <c r="C137" s="1">
        <f>'3.1.2026'!E12</f>
        <v>105</v>
      </c>
      <c r="D137" s="1">
        <f>'3.1.2026'!I12</f>
        <v>2027</v>
      </c>
      <c r="F137" s="1"/>
      <c r="G137" s="1"/>
    </row>
    <row r="138" spans="1:11" x14ac:dyDescent="0.35">
      <c r="B138" s="1"/>
      <c r="C138" s="1"/>
      <c r="D138" s="1"/>
      <c r="F138" s="1"/>
      <c r="G138" s="1"/>
    </row>
    <row r="139" spans="1:11" x14ac:dyDescent="0.35">
      <c r="A139" t="str">
        <f>'3.1.2026'!B13</f>
        <v>Kauhava, Salo-Ylikosken tuulipuisto</v>
      </c>
      <c r="B139" s="1">
        <f>'3.1.2026'!D13</f>
        <v>7</v>
      </c>
      <c r="C139" s="1">
        <f>'3.1.2026'!E13</f>
        <v>45</v>
      </c>
      <c r="D139" s="1">
        <f>'3.1.2026'!I13</f>
        <v>2027</v>
      </c>
      <c r="F139" s="1"/>
      <c r="G139" s="1"/>
    </row>
    <row r="140" spans="1:11" x14ac:dyDescent="0.35">
      <c r="B140" s="1"/>
      <c r="C140" s="1"/>
      <c r="F140" s="1"/>
      <c r="G140" s="1"/>
    </row>
    <row r="141" spans="1:11" x14ac:dyDescent="0.35">
      <c r="B141" s="1"/>
      <c r="C141" s="1"/>
      <c r="F141" s="1"/>
      <c r="G141" s="1"/>
    </row>
    <row r="142" spans="1:11" x14ac:dyDescent="0.35">
      <c r="B142" s="1"/>
      <c r="C142" s="1"/>
      <c r="F142" s="1"/>
      <c r="G142" s="1"/>
    </row>
    <row r="143" spans="1:11" x14ac:dyDescent="0.35">
      <c r="B143" s="1"/>
      <c r="C143" s="1"/>
      <c r="F143" s="1"/>
      <c r="G143" s="1"/>
    </row>
    <row r="144" spans="1:11" x14ac:dyDescent="0.35">
      <c r="A144" s="22" t="s">
        <v>350</v>
      </c>
      <c r="B144" s="23"/>
      <c r="C144" s="21"/>
      <c r="D144" s="21"/>
      <c r="E144" s="21"/>
      <c r="F144" s="23"/>
      <c r="G144" s="21"/>
      <c r="H144" s="21"/>
      <c r="J144" s="1"/>
      <c r="K144"/>
    </row>
    <row r="145" spans="1:15" ht="43.5" x14ac:dyDescent="0.35">
      <c r="B145" s="5" t="s">
        <v>324</v>
      </c>
      <c r="C145" s="5" t="s">
        <v>325</v>
      </c>
      <c r="D145" s="5" t="s">
        <v>323</v>
      </c>
      <c r="E145" s="9"/>
    </row>
    <row r="146" spans="1:15" x14ac:dyDescent="0.35">
      <c r="A146" s="17" t="str">
        <f>'[1]12.1.2021'!A62</f>
        <v>Liminka, Hirvineva</v>
      </c>
      <c r="B146" s="35">
        <f>'[1]12.1.2021'!C62</f>
        <v>4</v>
      </c>
      <c r="C146" s="35">
        <f>'[1]12.1.2021'!D62</f>
        <v>19.2</v>
      </c>
      <c r="D146" s="19">
        <v>2020</v>
      </c>
      <c r="E146" s="60" t="s">
        <v>337</v>
      </c>
    </row>
    <row r="147" spans="1:15" x14ac:dyDescent="0.35">
      <c r="A147" t="str">
        <f>'[1]12.1.2021'!A63</f>
        <v>Närpiö, Kalax</v>
      </c>
      <c r="B147" s="6">
        <f>'[1]12.1.2021'!C63</f>
        <v>21</v>
      </c>
      <c r="C147" s="6">
        <f>'[1]12.1.2021'!D63</f>
        <v>90.3</v>
      </c>
      <c r="D147" s="1">
        <v>2020</v>
      </c>
      <c r="E147" s="60" t="s">
        <v>337</v>
      </c>
    </row>
    <row r="148" spans="1:15" x14ac:dyDescent="0.35">
      <c r="A148" s="7" t="s">
        <v>351</v>
      </c>
      <c r="B148" s="15">
        <f>SUM(B146:B147)</f>
        <v>25</v>
      </c>
      <c r="C148" s="15">
        <f>SUM(C146:C147)</f>
        <v>109.5</v>
      </c>
      <c r="D148" s="8">
        <v>2020</v>
      </c>
      <c r="E148" s="60"/>
    </row>
    <row r="149" spans="1:15" x14ac:dyDescent="0.35">
      <c r="B149" s="6"/>
      <c r="C149" s="1"/>
      <c r="D149" s="1"/>
      <c r="E149" s="60"/>
    </row>
    <row r="150" spans="1:15" x14ac:dyDescent="0.35">
      <c r="A150" t="str">
        <f>'3.1.2026'!B57</f>
        <v>Simo Sarvisuo (ent. Leipiö III )</v>
      </c>
      <c r="B150" s="6">
        <f>'3.1.2026'!D57</f>
        <v>27</v>
      </c>
      <c r="C150" s="6">
        <f>'3.1.2026'!E57</f>
        <v>151.19999999999999</v>
      </c>
      <c r="D150" s="1">
        <v>2021</v>
      </c>
      <c r="E150" s="60" t="s">
        <v>337</v>
      </c>
    </row>
    <row r="151" spans="1:15" x14ac:dyDescent="0.35">
      <c r="A151" s="7" t="s">
        <v>352</v>
      </c>
      <c r="B151" s="15">
        <f>SUM(B150:B150)</f>
        <v>27</v>
      </c>
      <c r="C151" s="15">
        <f>SUM(C150:C150)</f>
        <v>151.19999999999999</v>
      </c>
      <c r="D151" s="1"/>
      <c r="E151" s="60"/>
    </row>
    <row r="152" spans="1:15" x14ac:dyDescent="0.35">
      <c r="B152" s="6"/>
      <c r="C152" s="1"/>
      <c r="D152" s="1"/>
      <c r="E152" s="60"/>
    </row>
    <row r="153" spans="1:15" x14ac:dyDescent="0.35">
      <c r="A153" t="str">
        <f>'3.1.2026'!B97</f>
        <v>Haapavesi, Hankilanneva</v>
      </c>
      <c r="B153" s="6">
        <f>'3.1.2026'!D97</f>
        <v>8</v>
      </c>
      <c r="C153" s="6">
        <f>'3.1.2026'!E97</f>
        <v>48</v>
      </c>
      <c r="D153" s="1">
        <v>2022</v>
      </c>
      <c r="E153" s="60" t="s">
        <v>337</v>
      </c>
      <c r="O153" s="1"/>
    </row>
    <row r="154" spans="1:15" x14ac:dyDescent="0.35">
      <c r="A154" t="str">
        <f>'3.1.2026'!B98</f>
        <v>Pyhäjoki, Parhalahti</v>
      </c>
      <c r="B154" s="6">
        <f>'3.1.2026'!D98</f>
        <v>10</v>
      </c>
      <c r="C154" s="6">
        <f>'3.1.2026'!E98</f>
        <v>57</v>
      </c>
      <c r="D154" s="1">
        <v>2022</v>
      </c>
      <c r="E154" s="60" t="s">
        <v>337</v>
      </c>
      <c r="O154" s="1"/>
    </row>
    <row r="155" spans="1:15" x14ac:dyDescent="0.35">
      <c r="A155" t="str">
        <f>'3.1.2026'!B99</f>
        <v>Kristiinankaupunki, Lakiakangas III</v>
      </c>
      <c r="B155" s="6">
        <f>'3.1.2026'!D99</f>
        <v>20</v>
      </c>
      <c r="C155" s="6">
        <f>'3.1.2026'!E99</f>
        <v>86</v>
      </c>
      <c r="D155" s="1">
        <v>2022</v>
      </c>
      <c r="E155" s="60" t="s">
        <v>337</v>
      </c>
      <c r="O155" s="1"/>
    </row>
    <row r="156" spans="1:15" x14ac:dyDescent="0.35">
      <c r="A156" t="str">
        <f>'3.1.2026'!B100</f>
        <v>Siikalatva (Kestilä), Kokkoneva</v>
      </c>
      <c r="B156" s="6">
        <f>'3.1.2026'!D100</f>
        <v>9</v>
      </c>
      <c r="C156" s="6">
        <f>'3.1.2026'!E100</f>
        <v>42</v>
      </c>
      <c r="D156" s="1">
        <v>2022</v>
      </c>
      <c r="E156" s="60" t="s">
        <v>337</v>
      </c>
    </row>
    <row r="157" spans="1:15" x14ac:dyDescent="0.35">
      <c r="A157" s="7" t="s">
        <v>353</v>
      </c>
      <c r="B157" s="8">
        <f>SUM(B153:B156)</f>
        <v>47</v>
      </c>
      <c r="C157" s="8">
        <f>SUM(C153:C156)</f>
        <v>233</v>
      </c>
      <c r="D157" s="1"/>
    </row>
    <row r="160" spans="1:15" x14ac:dyDescent="0.35">
      <c r="A160" s="21" t="s">
        <v>354</v>
      </c>
      <c r="B160" s="21"/>
      <c r="C160" s="21"/>
      <c r="D160" s="21"/>
      <c r="E160" s="21"/>
      <c r="F160" s="21"/>
    </row>
    <row r="161" spans="1:5" ht="43.5" x14ac:dyDescent="0.35">
      <c r="B161" s="5" t="s">
        <v>324</v>
      </c>
      <c r="C161" s="5" t="s">
        <v>325</v>
      </c>
      <c r="D161" s="5" t="s">
        <v>323</v>
      </c>
    </row>
    <row r="162" spans="1:5" ht="11.5" customHeight="1" x14ac:dyDescent="0.35">
      <c r="A162" t="str">
        <f>'3.1.2026'!B106</f>
        <v>Eckerö, Långnabba (I &amp; II)</v>
      </c>
      <c r="B162" s="1">
        <f>'3.1.2026'!D106</f>
        <v>10</v>
      </c>
      <c r="C162" s="1">
        <f>'3.1.2026'!E106</f>
        <v>43</v>
      </c>
      <c r="D162" s="19">
        <v>2022</v>
      </c>
      <c r="E162" s="1" t="s">
        <v>337</v>
      </c>
    </row>
    <row r="163" spans="1:5" ht="11.5" customHeight="1" x14ac:dyDescent="0.35">
      <c r="B163" s="1"/>
      <c r="C163" s="1"/>
      <c r="D163" s="1"/>
    </row>
  </sheetData>
  <sortState xmlns:xlrd2="http://schemas.microsoft.com/office/spreadsheetml/2017/richdata2" ref="A82:O101">
    <sortCondition ref="A82:A101"/>
  </sortState>
  <phoneticPr fontId="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94B53-4B19-48F6-8C17-2921455EEAB3}">
  <dimension ref="A1:N35"/>
  <sheetViews>
    <sheetView workbookViewId="0"/>
  </sheetViews>
  <sheetFormatPr defaultRowHeight="14.5" x14ac:dyDescent="0.35"/>
  <cols>
    <col min="1" max="1" width="37" customWidth="1"/>
    <col min="2" max="2" width="23.453125" customWidth="1"/>
    <col min="3" max="3" width="13.1796875" style="29" customWidth="1"/>
    <col min="4" max="4" width="15.81640625" style="48" customWidth="1"/>
    <col min="5" max="5" width="15.81640625" customWidth="1"/>
    <col min="6" max="6" width="14.90625" bestFit="1" customWidth="1"/>
    <col min="7" max="8" width="22.1796875" customWidth="1"/>
    <col min="10" max="10" width="17.1796875" bestFit="1" customWidth="1"/>
    <col min="11" max="11" width="11.54296875" style="29" customWidth="1"/>
    <col min="12" max="12" width="14.81640625" style="29" customWidth="1"/>
    <col min="13" max="13" width="15" customWidth="1"/>
    <col min="14" max="14" width="17.54296875" customWidth="1"/>
  </cols>
  <sheetData>
    <row r="1" spans="1:14" x14ac:dyDescent="0.35">
      <c r="A1" s="52" t="s">
        <v>428</v>
      </c>
      <c r="B1" s="13"/>
      <c r="C1" s="36"/>
      <c r="D1" s="45"/>
      <c r="E1" s="16"/>
      <c r="F1" s="16"/>
      <c r="G1" s="16"/>
    </row>
    <row r="4" spans="1:14" x14ac:dyDescent="0.35">
      <c r="A4" s="13" t="s">
        <v>355</v>
      </c>
      <c r="B4" s="13"/>
      <c r="C4" s="37"/>
      <c r="D4" s="45"/>
      <c r="E4" s="16"/>
      <c r="F4" s="16"/>
      <c r="G4" s="16"/>
      <c r="H4" s="16"/>
      <c r="I4" s="16"/>
      <c r="J4" s="16"/>
      <c r="K4" s="36"/>
      <c r="L4" s="36"/>
      <c r="M4" s="16"/>
      <c r="N4" s="16"/>
    </row>
    <row r="5" spans="1:14" x14ac:dyDescent="0.35">
      <c r="G5" s="65"/>
    </row>
    <row r="6" spans="1:14" x14ac:dyDescent="0.35">
      <c r="A6" s="25"/>
      <c r="D6" s="47"/>
      <c r="E6" s="1"/>
      <c r="F6" s="1"/>
      <c r="G6" s="25"/>
      <c r="H6" s="1"/>
      <c r="L6" s="11"/>
    </row>
    <row r="7" spans="1:14" ht="29" x14ac:dyDescent="0.35">
      <c r="B7" s="4" t="s">
        <v>356</v>
      </c>
      <c r="C7" s="38" t="s">
        <v>357</v>
      </c>
      <c r="D7" s="46" t="s">
        <v>325</v>
      </c>
      <c r="E7" s="5" t="s">
        <v>358</v>
      </c>
      <c r="F7" s="5"/>
      <c r="J7" s="4" t="s">
        <v>356</v>
      </c>
      <c r="K7" s="38" t="s">
        <v>357</v>
      </c>
      <c r="L7" s="38" t="s">
        <v>325</v>
      </c>
      <c r="M7" s="4" t="s">
        <v>359</v>
      </c>
      <c r="N7" s="4" t="s">
        <v>360</v>
      </c>
    </row>
    <row r="8" spans="1:14" x14ac:dyDescent="0.35">
      <c r="A8" t="str">
        <f>'3.1.2026'!B12</f>
        <v>Halsua, Honkakankaan tuulipuisto</v>
      </c>
      <c r="B8" t="str">
        <f>'3.1.2026'!C10</f>
        <v>Pohjanmaa</v>
      </c>
      <c r="C8" s="1">
        <f>'3.1.2026'!D10</f>
        <v>16</v>
      </c>
      <c r="D8" s="1">
        <f>'3.1.2026'!E10</f>
        <v>106</v>
      </c>
      <c r="E8" s="6">
        <f>'3.1.2026'!I10</f>
        <v>2026</v>
      </c>
      <c r="F8" s="5"/>
      <c r="J8" t="s">
        <v>60</v>
      </c>
      <c r="K8" s="11">
        <f>C12+C9</f>
        <v>36</v>
      </c>
      <c r="L8" s="11">
        <f>D12+D9</f>
        <v>229</v>
      </c>
      <c r="M8" s="11">
        <f>K8/K18*100</f>
        <v>27.692307692307693</v>
      </c>
      <c r="N8" s="11">
        <f>L8/L18*100</f>
        <v>26.783625730994153</v>
      </c>
    </row>
    <row r="9" spans="1:14" x14ac:dyDescent="0.35">
      <c r="A9" s="31" t="str">
        <f>'3.1.2026'!B12</f>
        <v>Halsua, Honkakankaan tuulipuisto</v>
      </c>
      <c r="B9" s="31" t="str">
        <f>'3.1.2026'!C12</f>
        <v>Keski-Pohjanmaa</v>
      </c>
      <c r="C9" s="32">
        <f>'3.1.2026'!D12</f>
        <v>16</v>
      </c>
      <c r="D9" s="32">
        <f>'3.1.2026'!E12</f>
        <v>105</v>
      </c>
      <c r="E9" s="27">
        <f>'3.1.2026'!I12</f>
        <v>2027</v>
      </c>
      <c r="F9" s="27"/>
      <c r="G9" s="31"/>
      <c r="J9" t="s">
        <v>32</v>
      </c>
      <c r="K9" s="11">
        <f>C8</f>
        <v>16</v>
      </c>
      <c r="L9" s="11">
        <f>D8</f>
        <v>106</v>
      </c>
      <c r="M9" s="11">
        <f>K9/K18*100</f>
        <v>12.307692307692308</v>
      </c>
      <c r="N9" s="11">
        <f>L9/L18*100</f>
        <v>12.397660818713451</v>
      </c>
    </row>
    <row r="10" spans="1:14" x14ac:dyDescent="0.35">
      <c r="A10" s="31" t="str">
        <f>'3.1.2026'!B13</f>
        <v>Kauhava, Salo-Ylikosken tuulipuisto</v>
      </c>
      <c r="B10" s="31" t="str">
        <f>'3.1.2026'!C13</f>
        <v>Etelä-Pohjanmaa</v>
      </c>
      <c r="C10" s="32">
        <f>'3.1.2026'!D13</f>
        <v>7</v>
      </c>
      <c r="D10" s="32">
        <f>'3.1.2026'!E13</f>
        <v>45</v>
      </c>
      <c r="E10" s="27">
        <f>'3.1.2026'!I13</f>
        <v>2027</v>
      </c>
      <c r="F10" s="27"/>
      <c r="G10" s="31"/>
      <c r="J10" t="s">
        <v>36</v>
      </c>
      <c r="K10" s="11">
        <v>0</v>
      </c>
      <c r="L10" s="11">
        <v>0</v>
      </c>
      <c r="M10" s="11">
        <v>0</v>
      </c>
      <c r="N10" s="11">
        <v>0</v>
      </c>
    </row>
    <row r="11" spans="1:14" x14ac:dyDescent="0.35">
      <c r="A11" s="31" t="str">
        <f>'3.1.2026'!B14</f>
        <v>Soini, Korkeamaan tuulipuisto</v>
      </c>
      <c r="B11" s="31" t="str">
        <f>'3.1.2026'!C14</f>
        <v>Etelä-Pohjanmaa</v>
      </c>
      <c r="C11" s="32">
        <f>'3.1.2026'!D14</f>
        <v>17</v>
      </c>
      <c r="D11" s="32">
        <f>'3.1.2026'!E14</f>
        <v>108</v>
      </c>
      <c r="E11" s="27">
        <f>'3.1.2026'!I14</f>
        <v>2027</v>
      </c>
      <c r="F11" s="70"/>
      <c r="G11" s="31"/>
      <c r="J11" t="s">
        <v>78</v>
      </c>
      <c r="K11" s="11">
        <v>0</v>
      </c>
      <c r="L11" s="11">
        <v>0</v>
      </c>
      <c r="M11" s="11">
        <f>K11/$K$18*100</f>
        <v>0</v>
      </c>
      <c r="N11" s="11">
        <f>L11/$L$18*100</f>
        <v>0</v>
      </c>
    </row>
    <row r="12" spans="1:14" x14ac:dyDescent="0.35">
      <c r="A12" s="31" t="str">
        <f>'3.1.2026'!B17</f>
        <v>Halsua, Kanniston tuulipuisto</v>
      </c>
      <c r="B12" s="31" t="str">
        <f>'3.1.2026'!C17</f>
        <v>Keski-Pohjanmaa</v>
      </c>
      <c r="C12" s="32">
        <f>'3.1.2026'!D17</f>
        <v>20</v>
      </c>
      <c r="D12" s="32">
        <f>'3.1.2026'!E17</f>
        <v>124</v>
      </c>
      <c r="E12" s="32">
        <f>'3.1.2026'!I17</f>
        <v>2028</v>
      </c>
      <c r="F12" s="70"/>
      <c r="G12" s="31"/>
      <c r="J12" t="s">
        <v>44</v>
      </c>
      <c r="K12" s="11">
        <v>0</v>
      </c>
      <c r="L12" s="11">
        <v>0</v>
      </c>
      <c r="M12" s="11">
        <f>K12/$K$18*100</f>
        <v>0</v>
      </c>
      <c r="N12" s="11">
        <f>L12/$L$18*100</f>
        <v>0</v>
      </c>
    </row>
    <row r="13" spans="1:14" x14ac:dyDescent="0.35">
      <c r="A13" s="31" t="str">
        <f>'3.1.2026'!B18</f>
        <v>Isojoki &amp; Karijoki, Rajamäenkylän tuulipuisto</v>
      </c>
      <c r="B13" s="31" t="str">
        <f>'3.1.2026'!C18</f>
        <v>Etelä-Pohjanmaa</v>
      </c>
      <c r="C13" s="32">
        <f>'3.1.2026'!D18</f>
        <v>54</v>
      </c>
      <c r="D13" s="32">
        <f>'3.1.2026'!E18</f>
        <v>367</v>
      </c>
      <c r="E13" s="32">
        <f>'3.1.2026'!I18</f>
        <v>2028</v>
      </c>
      <c r="F13" s="70"/>
      <c r="G13" s="31"/>
      <c r="J13" t="s">
        <v>14</v>
      </c>
      <c r="K13" s="11">
        <f>C10+C11+C13</f>
        <v>78</v>
      </c>
      <c r="L13" s="11">
        <f>D10+D11+D13</f>
        <v>520</v>
      </c>
      <c r="M13" s="11">
        <f>K13/K18*100</f>
        <v>60</v>
      </c>
      <c r="N13" s="11">
        <f>L13/L18*100</f>
        <v>60.818713450292393</v>
      </c>
    </row>
    <row r="14" spans="1:14" x14ac:dyDescent="0.35">
      <c r="A14" s="31"/>
      <c r="B14" s="26"/>
      <c r="C14" s="18"/>
      <c r="D14" s="18"/>
      <c r="E14" s="27"/>
      <c r="F14" s="70"/>
      <c r="G14" s="31"/>
      <c r="J14" t="s">
        <v>19</v>
      </c>
      <c r="K14" s="11">
        <v>0</v>
      </c>
      <c r="L14" s="11">
        <v>0</v>
      </c>
      <c r="M14" s="11">
        <f>K14/$K$18*100</f>
        <v>0</v>
      </c>
      <c r="N14" s="11">
        <f>L14/$L$18*100</f>
        <v>0</v>
      </c>
    </row>
    <row r="15" spans="1:14" x14ac:dyDescent="0.35">
      <c r="A15" s="31"/>
      <c r="B15" s="31"/>
      <c r="C15" s="32"/>
      <c r="D15" s="18"/>
      <c r="E15" s="34"/>
      <c r="F15" s="34"/>
      <c r="G15" s="31"/>
      <c r="J15" t="s">
        <v>28</v>
      </c>
      <c r="K15" s="11">
        <v>0</v>
      </c>
      <c r="L15" s="11">
        <v>0</v>
      </c>
      <c r="M15" s="11">
        <f>K15/$K$18*100</f>
        <v>0</v>
      </c>
      <c r="N15" s="11">
        <f>L15/$L$18*100</f>
        <v>0</v>
      </c>
    </row>
    <row r="16" spans="1:14" s="17" customFormat="1" x14ac:dyDescent="0.35">
      <c r="A16"/>
      <c r="B16" s="30" t="s">
        <v>362</v>
      </c>
      <c r="C16" s="39">
        <f>SUM(C8:C13)</f>
        <v>130</v>
      </c>
      <c r="D16" s="39">
        <f>SUM(D8:D13)</f>
        <v>855</v>
      </c>
      <c r="E16" s="9"/>
      <c r="F16" s="9"/>
      <c r="G16" s="31"/>
      <c r="J16" s="17" t="s">
        <v>173</v>
      </c>
      <c r="K16" s="41">
        <v>0</v>
      </c>
      <c r="L16" s="41">
        <v>0</v>
      </c>
      <c r="M16" s="41">
        <f>K16/$K$18*100</f>
        <v>0</v>
      </c>
      <c r="N16" s="41">
        <f>L16/$L$18*100</f>
        <v>0</v>
      </c>
    </row>
    <row r="17" spans="1:14" x14ac:dyDescent="0.35">
      <c r="G17" s="31"/>
      <c r="J17" s="17" t="s">
        <v>119</v>
      </c>
      <c r="K17" s="41">
        <v>0</v>
      </c>
      <c r="L17" s="41">
        <v>0</v>
      </c>
      <c r="M17" s="41">
        <f>K17/K18*100</f>
        <v>0</v>
      </c>
      <c r="N17" s="41">
        <f>L17/L18*100</f>
        <v>0</v>
      </c>
    </row>
    <row r="18" spans="1:14" x14ac:dyDescent="0.35">
      <c r="G18" s="31"/>
      <c r="J18" t="s">
        <v>361</v>
      </c>
      <c r="K18" s="12">
        <f>SUM(K8:K17)</f>
        <v>130</v>
      </c>
      <c r="L18" s="12">
        <f>SUM(L8:L17)</f>
        <v>855</v>
      </c>
      <c r="M18" s="12">
        <f>SUM(M8:M17)</f>
        <v>100</v>
      </c>
      <c r="N18" s="12">
        <f>SUM(N8:N17)</f>
        <v>100</v>
      </c>
    </row>
    <row r="19" spans="1:14" x14ac:dyDescent="0.35">
      <c r="K19" s="41"/>
      <c r="L19" s="41"/>
      <c r="M19" s="41"/>
      <c r="N19" s="41"/>
    </row>
    <row r="20" spans="1:14" s="17" customFormat="1" x14ac:dyDescent="0.35">
      <c r="A20"/>
      <c r="B20"/>
      <c r="C20" s="29"/>
      <c r="D20" s="48"/>
      <c r="E20"/>
      <c r="F20"/>
      <c r="G20" s="26"/>
      <c r="J20"/>
      <c r="K20" s="41"/>
      <c r="L20" s="41"/>
      <c r="M20" s="41"/>
      <c r="N20" s="41"/>
    </row>
    <row r="21" spans="1:14" x14ac:dyDescent="0.35">
      <c r="G21" s="26"/>
      <c r="K21" s="41"/>
      <c r="L21" s="41"/>
      <c r="M21" s="41"/>
      <c r="N21" s="41"/>
    </row>
    <row r="23" spans="1:14" x14ac:dyDescent="0.35">
      <c r="M23" s="29"/>
    </row>
    <row r="25" spans="1:14" x14ac:dyDescent="0.35">
      <c r="H25" s="17"/>
    </row>
    <row r="33" spans="10:14" x14ac:dyDescent="0.35">
      <c r="J33" s="17"/>
      <c r="K33" s="40"/>
      <c r="L33" s="41"/>
      <c r="M33" s="19"/>
      <c r="N33" s="17"/>
    </row>
    <row r="34" spans="10:14" x14ac:dyDescent="0.35">
      <c r="J34" s="17"/>
      <c r="K34" s="40"/>
      <c r="L34" s="41"/>
      <c r="M34" s="19"/>
      <c r="N34" s="17"/>
    </row>
    <row r="35" spans="10:14" x14ac:dyDescent="0.35">
      <c r="J35" s="17"/>
      <c r="K35" s="40"/>
      <c r="L35" s="41"/>
      <c r="M35" s="19"/>
      <c r="N35" s="17"/>
    </row>
  </sheetData>
  <sortState xmlns:xlrd2="http://schemas.microsoft.com/office/spreadsheetml/2017/richdata2" ref="J8:N17">
    <sortCondition descending="1" ref="K8:K17"/>
  </sortState>
  <pageMargins left="0.7" right="0.7" top="0.75" bottom="0.75" header="0.3" footer="0.3"/>
  <pageSetup paperSize="9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E19F2644FBE63D47967407D377C8F74A" ma:contentTypeVersion="14" ma:contentTypeDescription="Luo uusi asiakirja." ma:contentTypeScope="" ma:versionID="85d65b658ef0ffa359d3a422ddb6bbda">
  <xsd:schema xmlns:xsd="http://www.w3.org/2001/XMLSchema" xmlns:xs="http://www.w3.org/2001/XMLSchema" xmlns:p="http://schemas.microsoft.com/office/2006/metadata/properties" xmlns:ns2="507d696d-5e7f-48a5-9e70-bc2875d9e56f" xmlns:ns3="34493db0-ceac-46aa-ac4e-27b7dbb70df9" targetNamespace="http://schemas.microsoft.com/office/2006/metadata/properties" ma:root="true" ma:fieldsID="6871364dd9b39b80921582d41b2f1943" ns2:_="" ns3:_="">
    <xsd:import namespace="507d696d-5e7f-48a5-9e70-bc2875d9e56f"/>
    <xsd:import namespace="34493db0-ceac-46aa-ac4e-27b7dbb70d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7d696d-5e7f-48a5-9e70-bc2875d9e5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Kuvien tunnisteet" ma:readOnly="false" ma:fieldId="{5cf76f15-5ced-4ddc-b409-7134ff3c332f}" ma:taxonomyMulti="true" ma:sspId="31433737-9cec-450b-a8d8-ff788676f6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493db0-ceac-46aa-ac4e-27b7dbb70df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7c03092-0be9-4379-b0a2-aadcfc92c1dd}" ma:internalName="TaxCatchAll" ma:showField="CatchAllData" ma:web="34493db0-ceac-46aa-ac4e-27b7dbb70d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4493db0-ceac-46aa-ac4e-27b7dbb70df9" xsi:nil="true"/>
    <lcf76f155ced4ddcb4097134ff3c332f xmlns="507d696d-5e7f-48a5-9e70-bc2875d9e56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E04685-AB61-4198-8539-26EE0AA45E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7d696d-5e7f-48a5-9e70-bc2875d9e56f"/>
    <ds:schemaRef ds:uri="34493db0-ceac-46aa-ac4e-27b7dbb70d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68F629-E336-44ED-8974-92F74FCBE8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268813-F7AD-42F3-BAF7-1195D747ABEC}">
  <ds:schemaRefs>
    <ds:schemaRef ds:uri="34493db0-ceac-46aa-ac4e-27b7dbb70df9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507d696d-5e7f-48a5-9e70-bc2875d9e56f"/>
    <ds:schemaRef ds:uri="http://schemas.microsoft.com/office/2006/metadata/properties"/>
    <ds:schemaRef ds:uri="http://purl.org/dc/elements/1.1/"/>
    <ds:schemaRef ds:uri="20b3c78b-2f0a-4df3-a4c4-2bb402df0a1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3.1.2026</vt:lpstr>
      <vt:lpstr>Vuosittain</vt:lpstr>
      <vt:lpstr>Maakunnittain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Anni STY</dc:creator>
  <cp:keywords/>
  <dc:description/>
  <cp:lastModifiedBy>Anni Mikkonen</cp:lastModifiedBy>
  <cp:revision/>
  <dcterms:created xsi:type="dcterms:W3CDTF">2018-11-15T11:27:45Z</dcterms:created>
  <dcterms:modified xsi:type="dcterms:W3CDTF">2025-12-19T08:31:42Z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0x010100E19F2644FBE63D47967407D377C8F74A</vt:lpwstr>
  </property>
  <property fmtid="{D5CDD505-2E9C-101B-9397-08002B2CF9AE}" pid="3" name="MediaServiceImageTags">
    <vt:lpwstr/>
  </property>
</Properties>
</file>